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Dešťovka - sportovní areál\VŘ\"/>
    </mc:Choice>
  </mc:AlternateContent>
  <workbookProtection workbookPassword="C71F" lockStructure="1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'1 1 Pol'!$1:$7</definedName>
    <definedName name="_xlnm.Print_Titles" localSheetId="5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Naklady'!$A$1:$X$16</definedName>
    <definedName name="_xlnm.Print_Area" localSheetId="4">'1 1 Pol'!$A$1:$X$249</definedName>
    <definedName name="_xlnm.Print_Area" localSheetId="5">'1 2 Pol'!$A$1:$X$61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8" i="13" l="1"/>
  <c r="G199" i="13"/>
  <c r="G200" i="13"/>
  <c r="G203" i="13"/>
  <c r="G204" i="13"/>
  <c r="G205" i="13"/>
  <c r="G208" i="13"/>
  <c r="G210" i="13"/>
  <c r="G212" i="13"/>
  <c r="G215" i="13"/>
  <c r="G216" i="13"/>
  <c r="G217" i="13"/>
  <c r="G218" i="13"/>
  <c r="G220" i="13"/>
  <c r="G222" i="13"/>
  <c r="G224" i="13"/>
  <c r="G225" i="13"/>
  <c r="G226" i="13"/>
  <c r="G228" i="13"/>
  <c r="G231" i="13"/>
  <c r="G233" i="13"/>
  <c r="E20" i="14" l="1"/>
  <c r="E17" i="14"/>
  <c r="E57" i="14" l="1"/>
  <c r="E55" i="14"/>
  <c r="E53" i="14"/>
  <c r="E51" i="14"/>
  <c r="E49" i="14"/>
  <c r="E46" i="14"/>
  <c r="E42" i="14"/>
  <c r="E38" i="14"/>
  <c r="E36" i="14"/>
  <c r="E33" i="14"/>
  <c r="E32" i="14"/>
  <c r="E31" i="14"/>
  <c r="E28" i="14"/>
  <c r="E26" i="14"/>
  <c r="E24" i="14"/>
  <c r="E23" i="14"/>
  <c r="E14" i="14"/>
  <c r="E11" i="14"/>
  <c r="BA48" i="14" l="1"/>
  <c r="BA35" i="14"/>
  <c r="BA13" i="14"/>
  <c r="BA10" i="14"/>
  <c r="G9" i="14"/>
  <c r="M9" i="14" s="1"/>
  <c r="I9" i="14"/>
  <c r="K9" i="14"/>
  <c r="O9" i="14"/>
  <c r="Q9" i="14"/>
  <c r="V9" i="14"/>
  <c r="G12" i="14"/>
  <c r="M12" i="14" s="1"/>
  <c r="I12" i="14"/>
  <c r="K12" i="14"/>
  <c r="O12" i="14"/>
  <c r="Q12" i="14"/>
  <c r="V12" i="14"/>
  <c r="G15" i="14"/>
  <c r="I15" i="14"/>
  <c r="K15" i="14"/>
  <c r="M15" i="14"/>
  <c r="O15" i="14"/>
  <c r="Q15" i="14"/>
  <c r="V15" i="14"/>
  <c r="G18" i="14"/>
  <c r="M18" i="14" s="1"/>
  <c r="I18" i="14"/>
  <c r="K18" i="14"/>
  <c r="O18" i="14"/>
  <c r="Q18" i="14"/>
  <c r="V18" i="14"/>
  <c r="G21" i="14"/>
  <c r="M21" i="14" s="1"/>
  <c r="I21" i="14"/>
  <c r="K21" i="14"/>
  <c r="O21" i="14"/>
  <c r="Q21" i="14"/>
  <c r="V21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I29" i="14"/>
  <c r="K29" i="14"/>
  <c r="O29" i="14"/>
  <c r="Q29" i="14"/>
  <c r="V29" i="14"/>
  <c r="G34" i="14"/>
  <c r="M34" i="14" s="1"/>
  <c r="I34" i="14"/>
  <c r="K34" i="14"/>
  <c r="O34" i="14"/>
  <c r="Q34" i="14"/>
  <c r="V34" i="14"/>
  <c r="G37" i="14"/>
  <c r="M37" i="14" s="1"/>
  <c r="I37" i="14"/>
  <c r="K37" i="14"/>
  <c r="O37" i="14"/>
  <c r="Q37" i="14"/>
  <c r="V37" i="14"/>
  <c r="G39" i="14"/>
  <c r="G40" i="14"/>
  <c r="I40" i="14"/>
  <c r="I39" i="14" s="1"/>
  <c r="K40" i="14"/>
  <c r="K39" i="14" s="1"/>
  <c r="M40" i="14"/>
  <c r="M39" i="14" s="1"/>
  <c r="O40" i="14"/>
  <c r="O39" i="14" s="1"/>
  <c r="Q40" i="14"/>
  <c r="Q39" i="14" s="1"/>
  <c r="V40" i="14"/>
  <c r="V39" i="14" s="1"/>
  <c r="G44" i="14"/>
  <c r="M44" i="14" s="1"/>
  <c r="I44" i="14"/>
  <c r="K44" i="14"/>
  <c r="O44" i="14"/>
  <c r="Q44" i="14"/>
  <c r="V44" i="14"/>
  <c r="G47" i="14"/>
  <c r="M47" i="14" s="1"/>
  <c r="I47" i="14"/>
  <c r="K47" i="14"/>
  <c r="O47" i="14"/>
  <c r="Q47" i="14"/>
  <c r="V47" i="14"/>
  <c r="G50" i="14"/>
  <c r="I50" i="14"/>
  <c r="K50" i="14"/>
  <c r="O50" i="14"/>
  <c r="Q50" i="14"/>
  <c r="V50" i="14"/>
  <c r="G52" i="14"/>
  <c r="M52" i="14" s="1"/>
  <c r="I52" i="14"/>
  <c r="K52" i="14"/>
  <c r="O52" i="14"/>
  <c r="Q52" i="14"/>
  <c r="V52" i="14"/>
  <c r="G54" i="14"/>
  <c r="M54" i="14" s="1"/>
  <c r="I54" i="14"/>
  <c r="K54" i="14"/>
  <c r="O54" i="14"/>
  <c r="Q54" i="14"/>
  <c r="V54" i="14"/>
  <c r="G56" i="14"/>
  <c r="K56" i="14"/>
  <c r="G57" i="14"/>
  <c r="M57" i="14" s="1"/>
  <c r="M56" i="14" s="1"/>
  <c r="I57" i="14"/>
  <c r="I56" i="14" s="1"/>
  <c r="K57" i="14"/>
  <c r="O57" i="14"/>
  <c r="O56" i="14" s="1"/>
  <c r="Q57" i="14"/>
  <c r="Q56" i="14" s="1"/>
  <c r="V57" i="14"/>
  <c r="V56" i="14" s="1"/>
  <c r="AE60" i="14"/>
  <c r="BA142" i="13"/>
  <c r="BA71" i="13"/>
  <c r="BA64" i="13"/>
  <c r="BA32" i="13"/>
  <c r="BA25" i="13"/>
  <c r="BA22" i="13"/>
  <c r="BA18" i="13"/>
  <c r="BA15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4" i="13"/>
  <c r="M24" i="13" s="1"/>
  <c r="I24" i="13"/>
  <c r="K24" i="13"/>
  <c r="O24" i="13"/>
  <c r="Q24" i="13"/>
  <c r="V24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41" i="13"/>
  <c r="M41" i="13" s="1"/>
  <c r="I41" i="13"/>
  <c r="K41" i="13"/>
  <c r="O41" i="13"/>
  <c r="Q41" i="13"/>
  <c r="V41" i="13"/>
  <c r="G44" i="13"/>
  <c r="M44" i="13" s="1"/>
  <c r="I44" i="13"/>
  <c r="K44" i="13"/>
  <c r="O44" i="13"/>
  <c r="Q44" i="13"/>
  <c r="V44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63" i="13"/>
  <c r="M63" i="13" s="1"/>
  <c r="I63" i="13"/>
  <c r="K63" i="13"/>
  <c r="O63" i="13"/>
  <c r="Q63" i="13"/>
  <c r="V63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I60" i="1" s="1"/>
  <c r="O78" i="13"/>
  <c r="Q78" i="13"/>
  <c r="G79" i="13"/>
  <c r="M79" i="13" s="1"/>
  <c r="M78" i="13" s="1"/>
  <c r="I79" i="13"/>
  <c r="I78" i="13" s="1"/>
  <c r="K79" i="13"/>
  <c r="O79" i="13"/>
  <c r="Q79" i="13"/>
  <c r="V79" i="13"/>
  <c r="V78" i="13" s="1"/>
  <c r="G82" i="13"/>
  <c r="M82" i="13" s="1"/>
  <c r="I82" i="13"/>
  <c r="K82" i="13"/>
  <c r="K78" i="13" s="1"/>
  <c r="O82" i="13"/>
  <c r="Q82" i="13"/>
  <c r="V82" i="13"/>
  <c r="G85" i="13"/>
  <c r="M85" i="13" s="1"/>
  <c r="I85" i="13"/>
  <c r="I84" i="13" s="1"/>
  <c r="K85" i="13"/>
  <c r="K84" i="13" s="1"/>
  <c r="O85" i="13"/>
  <c r="O84" i="13" s="1"/>
  <c r="Q85" i="13"/>
  <c r="V85" i="13"/>
  <c r="G94" i="13"/>
  <c r="M94" i="13" s="1"/>
  <c r="I94" i="13"/>
  <c r="K94" i="13"/>
  <c r="O94" i="13"/>
  <c r="Q94" i="13"/>
  <c r="Q84" i="13" s="1"/>
  <c r="V94" i="13"/>
  <c r="G98" i="13"/>
  <c r="M98" i="13" s="1"/>
  <c r="I98" i="13"/>
  <c r="K98" i="13"/>
  <c r="O98" i="13"/>
  <c r="Q98" i="13"/>
  <c r="V98" i="13"/>
  <c r="V84" i="13" s="1"/>
  <c r="O102" i="13"/>
  <c r="G103" i="13"/>
  <c r="M103" i="13" s="1"/>
  <c r="I103" i="13"/>
  <c r="K103" i="13"/>
  <c r="O103" i="13"/>
  <c r="Q103" i="13"/>
  <c r="Q102" i="13" s="1"/>
  <c r="V103" i="13"/>
  <c r="V102" i="13" s="1"/>
  <c r="G106" i="13"/>
  <c r="M106" i="13" s="1"/>
  <c r="I106" i="13"/>
  <c r="I102" i="13" s="1"/>
  <c r="K106" i="13"/>
  <c r="O106" i="13"/>
  <c r="Q106" i="13"/>
  <c r="V106" i="13"/>
  <c r="G108" i="13"/>
  <c r="M108" i="13" s="1"/>
  <c r="I108" i="13"/>
  <c r="K108" i="13"/>
  <c r="K102" i="13" s="1"/>
  <c r="O108" i="13"/>
  <c r="Q108" i="13"/>
  <c r="V108" i="13"/>
  <c r="G110" i="13"/>
  <c r="M110" i="13" s="1"/>
  <c r="I110" i="13"/>
  <c r="K110" i="13"/>
  <c r="O110" i="13"/>
  <c r="Q110" i="13"/>
  <c r="V110" i="13"/>
  <c r="G113" i="13"/>
  <c r="M113" i="13" s="1"/>
  <c r="I113" i="13"/>
  <c r="K113" i="13"/>
  <c r="O113" i="13"/>
  <c r="Q113" i="13"/>
  <c r="V113" i="13"/>
  <c r="G117" i="13"/>
  <c r="M117" i="13" s="1"/>
  <c r="I117" i="13"/>
  <c r="I116" i="13" s="1"/>
  <c r="K117" i="13"/>
  <c r="O117" i="13"/>
  <c r="O116" i="13" s="1"/>
  <c r="Q117" i="13"/>
  <c r="V117" i="13"/>
  <c r="V116" i="13" s="1"/>
  <c r="G120" i="13"/>
  <c r="I120" i="13"/>
  <c r="K120" i="13"/>
  <c r="M120" i="13"/>
  <c r="O120" i="13"/>
  <c r="Q120" i="13"/>
  <c r="V120" i="13"/>
  <c r="G124" i="13"/>
  <c r="I124" i="13"/>
  <c r="K124" i="13"/>
  <c r="O124" i="13"/>
  <c r="Q124" i="13"/>
  <c r="Q116" i="13" s="1"/>
  <c r="V124" i="13"/>
  <c r="G127" i="13"/>
  <c r="M127" i="13" s="1"/>
  <c r="I127" i="13"/>
  <c r="K127" i="13"/>
  <c r="O127" i="13"/>
  <c r="Q127" i="13"/>
  <c r="V127" i="13"/>
  <c r="G130" i="13"/>
  <c r="M130" i="13" s="1"/>
  <c r="I130" i="13"/>
  <c r="K130" i="13"/>
  <c r="O130" i="13"/>
  <c r="Q130" i="13"/>
  <c r="V130" i="13"/>
  <c r="G133" i="13"/>
  <c r="M133" i="13" s="1"/>
  <c r="I133" i="13"/>
  <c r="K133" i="13"/>
  <c r="O133" i="13"/>
  <c r="Q133" i="13"/>
  <c r="V133" i="13"/>
  <c r="G136" i="13"/>
  <c r="M136" i="13" s="1"/>
  <c r="I136" i="13"/>
  <c r="K136" i="13"/>
  <c r="O136" i="13"/>
  <c r="Q136" i="13"/>
  <c r="V136" i="13"/>
  <c r="G141" i="13"/>
  <c r="M141" i="13" s="1"/>
  <c r="I141" i="13"/>
  <c r="K141" i="13"/>
  <c r="K116" i="13" s="1"/>
  <c r="O141" i="13"/>
  <c r="Q141" i="13"/>
  <c r="V141" i="13"/>
  <c r="G144" i="13"/>
  <c r="M144" i="13" s="1"/>
  <c r="I144" i="13"/>
  <c r="K144" i="13"/>
  <c r="O144" i="13"/>
  <c r="Q144" i="13"/>
  <c r="V144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4" i="13"/>
  <c r="M154" i="13" s="1"/>
  <c r="I154" i="13"/>
  <c r="K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62" i="13"/>
  <c r="M162" i="13" s="1"/>
  <c r="I162" i="13"/>
  <c r="K162" i="13"/>
  <c r="O162" i="13"/>
  <c r="Q162" i="13"/>
  <c r="V162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64" i="1" s="1"/>
  <c r="G184" i="13"/>
  <c r="M184" i="13" s="1"/>
  <c r="I184" i="13"/>
  <c r="I183" i="13" s="1"/>
  <c r="K184" i="13"/>
  <c r="K183" i="13" s="1"/>
  <c r="O184" i="13"/>
  <c r="O183" i="13" s="1"/>
  <c r="Q184" i="13"/>
  <c r="V184" i="13"/>
  <c r="G187" i="13"/>
  <c r="M187" i="13" s="1"/>
  <c r="I187" i="13"/>
  <c r="K187" i="13"/>
  <c r="O187" i="13"/>
  <c r="Q187" i="13"/>
  <c r="Q183" i="13" s="1"/>
  <c r="V187" i="13"/>
  <c r="G191" i="13"/>
  <c r="I191" i="13"/>
  <c r="K191" i="13"/>
  <c r="M191" i="13"/>
  <c r="O191" i="13"/>
  <c r="Q191" i="13"/>
  <c r="V191" i="13"/>
  <c r="V183" i="13" s="1"/>
  <c r="I194" i="13"/>
  <c r="K194" i="13"/>
  <c r="O194" i="13"/>
  <c r="G195" i="13"/>
  <c r="M195" i="13" s="1"/>
  <c r="M194" i="13" s="1"/>
  <c r="I195" i="13"/>
  <c r="K195" i="13"/>
  <c r="O195" i="13"/>
  <c r="Q195" i="13"/>
  <c r="Q194" i="13" s="1"/>
  <c r="V195" i="13"/>
  <c r="V194" i="13" s="1"/>
  <c r="V197" i="13"/>
  <c r="G197" i="13"/>
  <c r="I66" i="1" s="1"/>
  <c r="I198" i="13"/>
  <c r="K198" i="13"/>
  <c r="K197" i="13" s="1"/>
  <c r="O198" i="13"/>
  <c r="Q198" i="13"/>
  <c r="Q197" i="13" s="1"/>
  <c r="V198" i="13"/>
  <c r="M199" i="13"/>
  <c r="I199" i="13"/>
  <c r="K199" i="13"/>
  <c r="O199" i="13"/>
  <c r="Q199" i="13"/>
  <c r="V199" i="13"/>
  <c r="M200" i="13"/>
  <c r="I200" i="13"/>
  <c r="I197" i="13" s="1"/>
  <c r="K200" i="13"/>
  <c r="O200" i="13"/>
  <c r="O197" i="13" s="1"/>
  <c r="Q200" i="13"/>
  <c r="V200" i="13"/>
  <c r="I202" i="13"/>
  <c r="K202" i="13"/>
  <c r="I203" i="13"/>
  <c r="K203" i="13"/>
  <c r="M203" i="13"/>
  <c r="O203" i="13"/>
  <c r="O202" i="13" s="1"/>
  <c r="Q203" i="13"/>
  <c r="V203" i="13"/>
  <c r="V202" i="13" s="1"/>
  <c r="I204" i="13"/>
  <c r="K204" i="13"/>
  <c r="M204" i="13"/>
  <c r="O204" i="13"/>
  <c r="Q204" i="13"/>
  <c r="V204" i="13"/>
  <c r="G202" i="13"/>
  <c r="I67" i="1" s="1"/>
  <c r="I205" i="13"/>
  <c r="K205" i="13"/>
  <c r="O205" i="13"/>
  <c r="Q205" i="13"/>
  <c r="Q202" i="13" s="1"/>
  <c r="V205" i="13"/>
  <c r="G207" i="13"/>
  <c r="I68" i="1" s="1"/>
  <c r="I208" i="13"/>
  <c r="K208" i="13"/>
  <c r="K207" i="13" s="1"/>
  <c r="O208" i="13"/>
  <c r="Q208" i="13"/>
  <c r="V208" i="13"/>
  <c r="M210" i="13"/>
  <c r="I210" i="13"/>
  <c r="K210" i="13"/>
  <c r="O210" i="13"/>
  <c r="Q210" i="13"/>
  <c r="V210" i="13"/>
  <c r="M212" i="13"/>
  <c r="I212" i="13"/>
  <c r="I207" i="13" s="1"/>
  <c r="K212" i="13"/>
  <c r="O212" i="13"/>
  <c r="O207" i="13" s="1"/>
  <c r="Q212" i="13"/>
  <c r="V212" i="13"/>
  <c r="I215" i="13"/>
  <c r="K215" i="13"/>
  <c r="M215" i="13"/>
  <c r="O215" i="13"/>
  <c r="Q215" i="13"/>
  <c r="Q207" i="13" s="1"/>
  <c r="V215" i="13"/>
  <c r="I216" i="13"/>
  <c r="K216" i="13"/>
  <c r="M216" i="13"/>
  <c r="O216" i="13"/>
  <c r="Q216" i="13"/>
  <c r="V216" i="13"/>
  <c r="I217" i="13"/>
  <c r="K217" i="13"/>
  <c r="M217" i="13"/>
  <c r="O217" i="13"/>
  <c r="Q217" i="13"/>
  <c r="V217" i="13"/>
  <c r="M218" i="13"/>
  <c r="I218" i="13"/>
  <c r="K218" i="13"/>
  <c r="O218" i="13"/>
  <c r="Q218" i="13"/>
  <c r="V218" i="13"/>
  <c r="M220" i="13"/>
  <c r="I220" i="13"/>
  <c r="K220" i="13"/>
  <c r="O220" i="13"/>
  <c r="Q220" i="13"/>
  <c r="V220" i="13"/>
  <c r="V207" i="13" s="1"/>
  <c r="M222" i="13"/>
  <c r="I222" i="13"/>
  <c r="K222" i="13"/>
  <c r="O222" i="13"/>
  <c r="Q222" i="13"/>
  <c r="V222" i="13"/>
  <c r="M224" i="13"/>
  <c r="I224" i="13"/>
  <c r="K224" i="13"/>
  <c r="O224" i="13"/>
  <c r="Q224" i="13"/>
  <c r="V224" i="13"/>
  <c r="M225" i="13"/>
  <c r="I225" i="13"/>
  <c r="K225" i="13"/>
  <c r="O225" i="13"/>
  <c r="Q225" i="13"/>
  <c r="V225" i="13"/>
  <c r="I226" i="13"/>
  <c r="K226" i="13"/>
  <c r="M226" i="13"/>
  <c r="O226" i="13"/>
  <c r="Q226" i="13"/>
  <c r="V226" i="13"/>
  <c r="I228" i="13"/>
  <c r="K228" i="13"/>
  <c r="M228" i="13"/>
  <c r="O228" i="13"/>
  <c r="O227" i="13" s="1"/>
  <c r="Q228" i="13"/>
  <c r="Q227" i="13" s="1"/>
  <c r="V228" i="13"/>
  <c r="G227" i="13"/>
  <c r="I69" i="1" s="1"/>
  <c r="I18" i="1" s="1"/>
  <c r="I231" i="13"/>
  <c r="K231" i="13"/>
  <c r="O231" i="13"/>
  <c r="Q231" i="13"/>
  <c r="V231" i="13"/>
  <c r="V227" i="13" s="1"/>
  <c r="M233" i="13"/>
  <c r="I233" i="13"/>
  <c r="I227" i="13" s="1"/>
  <c r="K233" i="13"/>
  <c r="O233" i="13"/>
  <c r="Q233" i="13"/>
  <c r="V233" i="13"/>
  <c r="G235" i="13"/>
  <c r="M235" i="13" s="1"/>
  <c r="I235" i="13"/>
  <c r="K235" i="13"/>
  <c r="K227" i="13" s="1"/>
  <c r="O235" i="13"/>
  <c r="Q235" i="13"/>
  <c r="V235" i="13"/>
  <c r="G237" i="13"/>
  <c r="M237" i="13" s="1"/>
  <c r="I237" i="13"/>
  <c r="K237" i="13"/>
  <c r="O237" i="13"/>
  <c r="Q237" i="13"/>
  <c r="V237" i="13"/>
  <c r="G240" i="13"/>
  <c r="M240" i="13" s="1"/>
  <c r="I240" i="13"/>
  <c r="K240" i="13"/>
  <c r="O240" i="13"/>
  <c r="Q240" i="13"/>
  <c r="V240" i="13"/>
  <c r="G242" i="13"/>
  <c r="M242" i="13" s="1"/>
  <c r="I242" i="13"/>
  <c r="K242" i="13"/>
  <c r="O242" i="13"/>
  <c r="Q242" i="13"/>
  <c r="V242" i="13"/>
  <c r="K243" i="13"/>
  <c r="G244" i="13"/>
  <c r="M244" i="13" s="1"/>
  <c r="I244" i="13"/>
  <c r="K244" i="13"/>
  <c r="O244" i="13"/>
  <c r="O243" i="13" s="1"/>
  <c r="Q244" i="13"/>
  <c r="Q243" i="13" s="1"/>
  <c r="V244" i="13"/>
  <c r="G245" i="13"/>
  <c r="G243" i="13" s="1"/>
  <c r="I70" i="1" s="1"/>
  <c r="I245" i="13"/>
  <c r="K245" i="13"/>
  <c r="O245" i="13"/>
  <c r="Q245" i="13"/>
  <c r="V245" i="13"/>
  <c r="V243" i="13" s="1"/>
  <c r="G246" i="13"/>
  <c r="M246" i="13" s="1"/>
  <c r="I246" i="13"/>
  <c r="I243" i="13" s="1"/>
  <c r="K246" i="13"/>
  <c r="O246" i="13"/>
  <c r="Q246" i="13"/>
  <c r="V246" i="13"/>
  <c r="AE248" i="13"/>
  <c r="F44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G8" i="12" s="1"/>
  <c r="I10" i="12"/>
  <c r="K10" i="12"/>
  <c r="O10" i="12"/>
  <c r="Q10" i="12"/>
  <c r="V10" i="12"/>
  <c r="O11" i="12"/>
  <c r="Q11" i="12"/>
  <c r="V11" i="12"/>
  <c r="G12" i="12"/>
  <c r="M12" i="12" s="1"/>
  <c r="I12" i="12"/>
  <c r="I11" i="12" s="1"/>
  <c r="K12" i="12"/>
  <c r="K11" i="12" s="1"/>
  <c r="O12" i="12"/>
  <c r="Q12" i="12"/>
  <c r="V12" i="12"/>
  <c r="G13" i="12"/>
  <c r="M13" i="12" s="1"/>
  <c r="I13" i="12"/>
  <c r="K13" i="12"/>
  <c r="O13" i="12"/>
  <c r="Q13" i="12"/>
  <c r="V13" i="12"/>
  <c r="AE15" i="12"/>
  <c r="F40" i="1" s="1"/>
  <c r="H42" i="1"/>
  <c r="J28" i="1"/>
  <c r="J26" i="1"/>
  <c r="G38" i="1"/>
  <c r="F38" i="1"/>
  <c r="J23" i="1"/>
  <c r="J24" i="1"/>
  <c r="J25" i="1"/>
  <c r="J27" i="1"/>
  <c r="E24" i="1"/>
  <c r="E26" i="1"/>
  <c r="I17" i="1" l="1"/>
  <c r="M183" i="13"/>
  <c r="G116" i="13"/>
  <c r="G84" i="13"/>
  <c r="I61" i="1" s="1"/>
  <c r="M84" i="13"/>
  <c r="AF248" i="13"/>
  <c r="G44" i="1" s="1"/>
  <c r="H44" i="1" s="1"/>
  <c r="I44" i="1" s="1"/>
  <c r="G8" i="13"/>
  <c r="M12" i="13"/>
  <c r="G11" i="12"/>
  <c r="I72" i="1" s="1"/>
  <c r="I20" i="1" s="1"/>
  <c r="AF15" i="12"/>
  <c r="G40" i="1" s="1"/>
  <c r="H40" i="1" s="1"/>
  <c r="I40" i="1" s="1"/>
  <c r="F41" i="1"/>
  <c r="I71" i="1"/>
  <c r="I19" i="1" s="1"/>
  <c r="F39" i="1"/>
  <c r="F46" i="1" s="1"/>
  <c r="G23" i="1" s="1"/>
  <c r="A23" i="1" s="1"/>
  <c r="K43" i="14"/>
  <c r="V43" i="14"/>
  <c r="I43" i="14"/>
  <c r="G43" i="14"/>
  <c r="Q43" i="14"/>
  <c r="O43" i="14"/>
  <c r="K8" i="14"/>
  <c r="V8" i="14"/>
  <c r="I8" i="14"/>
  <c r="Q8" i="14"/>
  <c r="F45" i="1"/>
  <c r="F43" i="1"/>
  <c r="AF60" i="14"/>
  <c r="O8" i="14"/>
  <c r="M50" i="14"/>
  <c r="M43" i="14" s="1"/>
  <c r="M29" i="14"/>
  <c r="M8" i="14" s="1"/>
  <c r="G8" i="14"/>
  <c r="M102" i="13"/>
  <c r="M8" i="13"/>
  <c r="M245" i="13"/>
  <c r="M243" i="13" s="1"/>
  <c r="M205" i="13"/>
  <c r="M202" i="13" s="1"/>
  <c r="M208" i="13"/>
  <c r="M207" i="13" s="1"/>
  <c r="M198" i="13"/>
  <c r="M197" i="13" s="1"/>
  <c r="G194" i="13"/>
  <c r="I65" i="1" s="1"/>
  <c r="G102" i="13"/>
  <c r="I62" i="1" s="1"/>
  <c r="M158" i="13"/>
  <c r="M231" i="13"/>
  <c r="M227" i="13" s="1"/>
  <c r="M124" i="13"/>
  <c r="M116" i="13" s="1"/>
  <c r="M11" i="12"/>
  <c r="M10" i="12"/>
  <c r="M8" i="12" s="1"/>
  <c r="J44" i="1"/>
  <c r="J40" i="1"/>
  <c r="J39" i="1"/>
  <c r="J45" i="1"/>
  <c r="J41" i="1"/>
  <c r="J43" i="1"/>
  <c r="G41" i="1" l="1"/>
  <c r="H41" i="1" s="1"/>
  <c r="I41" i="1" s="1"/>
  <c r="I63" i="1"/>
  <c r="G248" i="13"/>
  <c r="G15" i="12"/>
  <c r="J46" i="1"/>
  <c r="I59" i="1"/>
  <c r="G60" i="14"/>
  <c r="G39" i="1"/>
  <c r="G45" i="1"/>
  <c r="H45" i="1" s="1"/>
  <c r="I45" i="1" s="1"/>
  <c r="G43" i="1"/>
  <c r="H43" i="1" s="1"/>
  <c r="I43" i="1" s="1"/>
  <c r="G24" i="1"/>
  <c r="A24" i="1"/>
  <c r="G46" i="1" l="1"/>
  <c r="H39" i="1"/>
  <c r="I16" i="1"/>
  <c r="I21" i="1" s="1"/>
  <c r="I73" i="1"/>
  <c r="I39" i="1" l="1"/>
  <c r="I46" i="1" s="1"/>
  <c r="H46" i="1"/>
  <c r="G25" i="1"/>
  <c r="G28" i="1"/>
  <c r="J65" i="1"/>
  <c r="J68" i="1"/>
  <c r="J67" i="1"/>
  <c r="J70" i="1"/>
  <c r="J59" i="1"/>
  <c r="J62" i="1"/>
  <c r="J72" i="1"/>
  <c r="J60" i="1"/>
  <c r="J61" i="1"/>
  <c r="J71" i="1"/>
  <c r="J63" i="1"/>
  <c r="J69" i="1"/>
  <c r="J64" i="1"/>
  <c r="J66" i="1"/>
  <c r="A25" i="1" l="1"/>
  <c r="J73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 Rikan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<sst xmlns="http://schemas.openxmlformats.org/spreadsheetml/2006/main" count="1520" uniqueCount="464">
  <si>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</si>
  <si>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</si>
  <si>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</si>
  <si>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</si>
  <si>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</si>
  <si>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</si>
  <si>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</si>
  <si>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</si>
  <si>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</si>
  <si>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</si>
  <si>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</si>
  <si>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</si>
  <si>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</si>
  <si>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</si>
  <si>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</si>
  <si>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</si>
  <si>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</si>
  <si>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</si>
  <si>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</si>
  <si>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</si>
  <si>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</si>
  <si>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</si>
  <si>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</si>
  <si>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</si>
  <si>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</si>
  <si>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</si>
  <si>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</si>
  <si>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</si>
  <si>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</si>
  <si>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</si>
  <si>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</si>
  <si>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</si>
  <si>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</si>
  <si>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</si>
  <si>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</si>
  <si>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</si>
  <si>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</si>
  <si>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</si>
  <si>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</si>
  <si>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</si>
  <si>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</si>
  <si>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</si>
  <si>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</si>
  <si>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2020/12-01_2</t>
  </si>
  <si>
    <t>Nakládání s dešťovými vodami - Sportovní areál v Odrách</t>
  </si>
  <si>
    <t>Město Odry</t>
  </si>
  <si>
    <t>Masarykovo náměstí 16/25</t>
  </si>
  <si>
    <t>Odry</t>
  </si>
  <si>
    <t>74235</t>
  </si>
  <si>
    <t>00298221</t>
  </si>
  <si>
    <t>CZ00298221</t>
  </si>
  <si>
    <t>Stavba</t>
  </si>
  <si>
    <t>Ostatní a vedlejší náklady</t>
  </si>
  <si>
    <t>1</t>
  </si>
  <si>
    <t>Stavební objekt</t>
  </si>
  <si>
    <t>Nakládání s dešťovými vodami</t>
  </si>
  <si>
    <t>2</t>
  </si>
  <si>
    <t>Nakládání s dešťovými vodami - nezpůsobilé výdaje</t>
  </si>
  <si>
    <t>Celkem za stavbu</t>
  </si>
  <si>
    <t>CZK</t>
  </si>
  <si>
    <t>#POPS</t>
  </si>
  <si>
    <t>Popis stavby: 2020/12-01_2 - Nakládání s dešťovými vodami - Sportovní areál v Odrách</t>
  </si>
  <si>
    <t>#POPO</t>
  </si>
  <si>
    <t>Popis objektu: 0 - Ostatní a vedlejší náklady</t>
  </si>
  <si>
    <t>#POPR</t>
  </si>
  <si>
    <t>Popis rozpočtu: 1 - Ostatní a vedlejší náklady</t>
  </si>
  <si>
    <t>Popis objektu: 1 - Nakládání s dešťovými vodami</t>
  </si>
  <si>
    <t>Popis rozpočtu: 1 - Nakládání s dešťovými vodami</t>
  </si>
  <si>
    <t>Popis rozpočtu: 2 - Nakládání s dešťovými vodami - nezpůsobilé výdaje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</si>
  <si>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</si>
  <si>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</si>
  <si>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</si>
  <si>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</si>
  <si>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</si>
  <si>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</si>
  <si>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</si>
  <si>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</si>
  <si>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</si>
  <si>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</si>
  <si>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</si>
  <si>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</si>
  <si>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</si>
  <si>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</si>
  <si>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</si>
  <si>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722</t>
  </si>
  <si>
    <t>Vnitřní vodovod</t>
  </si>
  <si>
    <t>724</t>
  </si>
  <si>
    <t>Strojní vybavení</t>
  </si>
  <si>
    <t>741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</si>
  <si>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</si>
  <si>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</si>
  <si>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</si>
  <si>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</si>
  <si>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</si>
  <si>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</si>
  <si>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</si>
  <si>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</si>
  <si>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</si>
  <si>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</si>
  <si>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</si>
  <si>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</si>
  <si>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</si>
  <si>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</si>
  <si>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</si>
  <si>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</si>
  <si>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</si>
  <si>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</si>
  <si>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</si>
  <si>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</si>
  <si>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</si>
  <si>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</si>
  <si>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</si>
  <si>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</si>
  <si>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</si>
  <si>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</si>
  <si>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</si>
  <si>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</si>
  <si>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</si>
  <si>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</si>
  <si>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</si>
  <si>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</si>
  <si>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</si>
  <si>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</si>
  <si>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</si>
  <si>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</si>
  <si>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</si>
  <si>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</si>
  <si>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</si>
  <si>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</si>
  <si>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</si>
  <si>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22/ I</t>
  </si>
  <si>
    <t>Indiv</t>
  </si>
  <si>
    <t>VRN</t>
  </si>
  <si>
    <t>POL99_8</t>
  </si>
  <si>
    <t>005121 R</t>
  </si>
  <si>
    <t>Zařízení staveniště</t>
  </si>
  <si>
    <t>POL99_2</t>
  </si>
  <si>
    <t>005241010R</t>
  </si>
  <si>
    <t xml:space="preserve">Dokumentace skutečného provedení </t>
  </si>
  <si>
    <t>005122 R</t>
  </si>
  <si>
    <t>Provozní vlivy</t>
  </si>
  <si>
    <t>POL99_1</t>
  </si>
  <si>
    <t>SUM</t>
  </si>
  <si>
    <t>END</t>
  </si>
  <si>
    <t>Položkový soupis prací a dodávek</t>
  </si>
  <si>
    <t>113108310R00</t>
  </si>
  <si>
    <t>Odstranění podkladů nebo krytů živičných, v ploše jednotlivě do 50 m2, tloušťka vrstvy 100 mm</t>
  </si>
  <si>
    <t>m2</t>
  </si>
  <si>
    <t>822-1</t>
  </si>
  <si>
    <t>Práce</t>
  </si>
  <si>
    <t>POL1_1</t>
  </si>
  <si>
    <t>(1,87+3,0)*0,8</t>
  </si>
  <si>
    <t>VV</t>
  </si>
  <si>
    <t>3,2*1,0</t>
  </si>
  <si>
    <t>113109315R00</t>
  </si>
  <si>
    <t>Odstranění podkladů nebo krytů z betonu prostého, v ploše jednotlivě do 50 m2, tloušťka vrstvy 150 mm</t>
  </si>
  <si>
    <t>Odkaz na mn. položky pořadí 1 : 7,09600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</si>
  <si>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</si>
  <si>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</si>
  <si>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</si>
  <si>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</si>
  <si>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</si>
  <si>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2,0*2*3</t>
  </si>
  <si>
    <t>131201111R00</t>
  </si>
  <si>
    <t>Hloubení nezapažených jam a zářezů do 100 m3, v hornině 3, hloubení strojně</t>
  </si>
  <si>
    <t>m3</t>
  </si>
  <si>
    <t>800-1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</si>
  <si>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</si>
  <si>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soustava akumulačních nádrží 1 : 11,0*2,9*2,45</t>
  </si>
  <si>
    <t>soustava akumulačních nádrží 2 : 16,5*2,9*2,45</t>
  </si>
  <si>
    <t>131201119R00</t>
  </si>
  <si>
    <t xml:space="preserve">Hloubení nezapažených jam a zářezů příplatek za lepivost, v hornině 3,  </t>
  </si>
  <si>
    <t>Odkaz na mn. položky pořadí 4 : 195,38750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</si>
  <si>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</si>
  <si>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</si>
  <si>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</si>
  <si>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KG dn 125 : 14,0*1,0*1,5</t>
  </si>
  <si>
    <t>KG dn 150 : (3,0+6,5+12,9)*1,0*1,5</t>
  </si>
  <si>
    <t>KG dn 200 : 1,8*1,0*1,5</t>
  </si>
  <si>
    <t>KG dn 250 : 51,6*1,0*1,5</t>
  </si>
  <si>
    <t>závlaha D50 : (92,0+144,5-206,5)*0,8*1,2</t>
  </si>
  <si>
    <t>132201219R00</t>
  </si>
  <si>
    <t xml:space="preserve">Hloubení rýh šířky přes 60 do 200 cm příplatek za lepivost, v hornině 3,  </t>
  </si>
  <si>
    <t>Odkaz na mn. položky pořadí 6 : 163,50000</t>
  </si>
  <si>
    <t>151101101R00</t>
  </si>
  <si>
    <t>Zřízení pažení a rozepření stěn rýh příložné  pro jakoukoliv mezerovitost, hloubky do 2 m</t>
  </si>
  <si>
    <t>POL1_</t>
  </si>
  <si>
    <t>pro podzemní vedení pro všechny šířky rýhy,</t>
  </si>
  <si>
    <t>KG dn 125 : 14,0*2*1,5</t>
  </si>
  <si>
    <t>KG dn 150 : (3,0+6,5+12,9)*2*1,5</t>
  </si>
  <si>
    <t>KG dn 200 : 1,8*2*1,5</t>
  </si>
  <si>
    <t>KG dn 250 : 51,6*2*1,5</t>
  </si>
  <si>
    <t>závlaha D50 : (92,0+144,5-206,5)*2*1,2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</si>
  <si>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</si>
  <si>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</si>
  <si>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</si>
  <si>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8 : 341,40000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</si>
  <si>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</si>
  <si>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</si>
  <si>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</si>
  <si>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13 : 170,82250*-1</t>
  </si>
  <si>
    <t>167101102R00</t>
  </si>
  <si>
    <t>Nakládání, skládání, překládání neulehlého výkopku nakládání výkopku_x000D_
 přes 100 m3, z horniny 1 až 4</t>
  </si>
  <si>
    <t>Odkaz na mn. položky pořadí 10 : 188,06500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</si>
  <si>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</si>
  <si>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</si>
  <si>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</si>
  <si>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</si>
  <si>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</si>
  <si>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14 : 53,71000*-1</t>
  </si>
  <si>
    <t>Odkaz na mn. položky pořadí 15 : 46,00000*-1</t>
  </si>
  <si>
    <t>Odkaz na mn. položky pořadí 20 : 19,35500*-1</t>
  </si>
  <si>
    <t>Odkaz na mn. položky pořadí 21 : 6,00000*-1</t>
  </si>
  <si>
    <t>soustava akumulačních nádrží 1 : -12,6*2</t>
  </si>
  <si>
    <t>soustava akumulačních nádrží 2 : -12,6*3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</si>
  <si>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</si>
  <si>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</si>
  <si>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</si>
  <si>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KG dn 125 : 14,0*1,0*0,425</t>
  </si>
  <si>
    <t>KG dn 150 : (3,0+6,5+12,9)*1,0*0,45</t>
  </si>
  <si>
    <t>KG dn 200 : 1,8*1,0*0,5</t>
  </si>
  <si>
    <t>KG dn 250 : 51,6*1,0*0,55</t>
  </si>
  <si>
    <t>závlaha D50 : (92,0+144,5-206,5)*0,8*0,35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</si>
  <si>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</si>
  <si>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</si>
  <si>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</si>
  <si>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soustava akumulačních nádrží 1 : (5,0*2,4*2+5,0*2,2*2)*0,2*2</t>
  </si>
  <si>
    <t>soustava akumulačních nádrží 2 : (5,0*2,4*2+5,0*2,2*2)*0,2*3</t>
  </si>
  <si>
    <t>199000002R00</t>
  </si>
  <si>
    <t>Poplatky za skládku horniny 1- 4, skupina 17 05 04 z Katalogu odpadů</t>
  </si>
  <si>
    <t>58330002.AR</t>
  </si>
  <si>
    <t>štěrkopísek</t>
  </si>
  <si>
    <t>t</t>
  </si>
  <si>
    <t>SPCM</t>
  </si>
  <si>
    <t>Specifikace</t>
  </si>
  <si>
    <t>POL3_0</t>
  </si>
  <si>
    <t>Odkaz na mn. položky pořadí 15 : 46,00000*1,8</t>
  </si>
  <si>
    <t>R01</t>
  </si>
  <si>
    <t>Zemní nádrž objemu 12,6 m3 z PE/PE na dešťovou a dešťovou vodu samonosná pro běžné zatížení. Dodávka, nádrže a jejícho osazení, vč. napojení na přívodní a odvodní potrubí.</t>
  </si>
  <si>
    <t>kus</t>
  </si>
  <si>
    <t>Vlastní</t>
  </si>
  <si>
    <t>soustava akumulačních nádrží 1 : 2</t>
  </si>
  <si>
    <t>soustava akumulačních nádrží 2 : 3</t>
  </si>
  <si>
    <t>R02</t>
  </si>
  <si>
    <t>Montáž a dodávka ocelové pásoviny s okem pro zámek (pozinkované). Dodání visacího zámku.</t>
  </si>
  <si>
    <t>Odkaz na mn. položky pořadí 18 : 5,00000</t>
  </si>
  <si>
    <t>451572111R00</t>
  </si>
  <si>
    <t>Lože pod potrubí, stoky a drobné objekty z kameniva drobného těženého 0÷4 mm</t>
  </si>
  <si>
    <t>827-1</t>
  </si>
  <si>
    <t>v otevřeném výkopu,</t>
  </si>
  <si>
    <t>KG dn 125 : 14,0*1,0*0,1</t>
  </si>
  <si>
    <t>KG dn 150 : (3,0+6,5+12,9)*1,0*0,1</t>
  </si>
  <si>
    <t>KG dn 200 : 1,8*1,0*0,1</t>
  </si>
  <si>
    <t>KG dn 250 : 51,6*1,0*0,1</t>
  </si>
  <si>
    <t>závlaha D50 : (92,0+144,5-206,5)*0,8*0,1</t>
  </si>
  <si>
    <t>soustava akumulačních nádrží 1 : 11,0*2,9*0,1</t>
  </si>
  <si>
    <t>soustava akumulačních nádrží 2 : 16,5*2,9*0,1</t>
  </si>
  <si>
    <t>452321131R00</t>
  </si>
  <si>
    <t>Podkladní a zajišťovací konstrukce ze železobetonu desky pod potrubí, stoky a drobné objekty , z betonu železového třídy C -/12,5</t>
  </si>
  <si>
    <t>z cementu portlandského nebo struskoportlandského, v otevřeném výkopu,</t>
  </si>
  <si>
    <t>soustava akumulačních nádrží 1 : 5,0*2,4*0,1*2</t>
  </si>
  <si>
    <t>soustava akumulačních nádrží 2 : 5,0*2,4*0,1*3</t>
  </si>
  <si>
    <t>452368113R00</t>
  </si>
  <si>
    <t>Výztuž podkladních desek, bloků nebo pražců z betonářské oceli 10 505(R)</t>
  </si>
  <si>
    <t>soustava akumulačních nádrží 1 : 5,0*4*2*1,15*0,4*0,001*2</t>
  </si>
  <si>
    <t>soustava akumulačních nádrží 2 : 5,0*4*2*1,15*0,4*0,001*3</t>
  </si>
  <si>
    <t>564113310R00</t>
  </si>
  <si>
    <t>Podklad nebo podsyp z asfaltového recyklátu frakce 32-80 mm, tloušťka po zhutnění 10 cm</t>
  </si>
  <si>
    <t>s rozprostřením, vlhčením a zhutněním</t>
  </si>
  <si>
    <t>Odkaz na mn. položky pořadí 26 : 7,09600</t>
  </si>
  <si>
    <t>564831111R00</t>
  </si>
  <si>
    <t>Podklad ze štěrkodrti s rozprostřením a zhutněním frakce 0-63 mm, tloušťka po zhutnění 100 mm</t>
  </si>
  <si>
    <t>564871111R00</t>
  </si>
  <si>
    <t>Podklad ze štěrkodrti s rozprostřením a zhutněním frakce 0-63 mm, tloušťka po zhutnění 250 mm</t>
  </si>
  <si>
    <t>572952112R00</t>
  </si>
  <si>
    <t>Vyspravení krytu po překopech pro inženýrské sítě asfaltovým betonem, po zhutnění tloušťky přes  50 do  70 mm</t>
  </si>
  <si>
    <t>573911113R00</t>
  </si>
  <si>
    <t>Postřik regenerační z asfaltu s posypem z kameniva v množství 0,3 kg/m2</t>
  </si>
  <si>
    <t>ARP 30 A s posypem kameniva,</t>
  </si>
  <si>
    <t>871181121R00</t>
  </si>
  <si>
    <t>Montáž potrubí z plastických hmot z tlakových trubek polyetylenových, vnějšího průměru 50 mm</t>
  </si>
  <si>
    <t>závlaha D50 : 92,0+144,5-206,5</t>
  </si>
  <si>
    <t>871313121R00</t>
  </si>
  <si>
    <t>Montáž potrubí z trub z plastů těsněných gumovým kroužkem  DN 150 mm</t>
  </si>
  <si>
    <t>v otevřeném výkopu ve sklonu do 20 %,</t>
  </si>
  <si>
    <t>KG dn 125 : 14,0</t>
  </si>
  <si>
    <t>KG dn 150 : (3,0+6,5+12,9)</t>
  </si>
  <si>
    <t>871353121R00</t>
  </si>
  <si>
    <t>Montáž potrubí z trub z plastů těsněných gumovým kroužkem  DN 200 mm</t>
  </si>
  <si>
    <t>KG dn 200 : 1,8</t>
  </si>
  <si>
    <t>871373121R00</t>
  </si>
  <si>
    <t>Montáž potrubí z trub z plastů těsněných gumovým kroužkem  DN 300 mm</t>
  </si>
  <si>
    <t>KG dn 250 : 51,6</t>
  </si>
  <si>
    <t>877353121R00</t>
  </si>
  <si>
    <t>Montáž tvarovek na potrubí z trub z plastů těsněných gumovým kroužkem odbočných DN 200 mm</t>
  </si>
  <si>
    <t>Odkaz na mn. položky pořadí 55 : 2,00000</t>
  </si>
  <si>
    <t>877363121R00</t>
  </si>
  <si>
    <t>Montáž tvarovek na potrubí z trub z plastů těsněných gumovým kroužkem odbočných DN 250 mm</t>
  </si>
  <si>
    <t>Odkaz na mn. položky pořadí 56 : 1,00000</t>
  </si>
  <si>
    <t>877313123R00</t>
  </si>
  <si>
    <t>Montáž tvarovek na potrubí z trub z plastů těsněných gumovým kroužkem jednoosých DN 150 mm</t>
  </si>
  <si>
    <t>Odkaz na mn. položky pořadí 52 : 1,00000</t>
  </si>
  <si>
    <t>Odkaz na mn. položky pořadí 53 : 1,00000</t>
  </si>
  <si>
    <t>Odkaz na mn. položky pořadí 54 : 1,00000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</si>
  <si>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</si>
  <si>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</si>
  <si>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</si>
  <si>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Odkaz na mn. položky pořadí 28 : 30,00000</t>
  </si>
  <si>
    <t>892561111R00</t>
  </si>
  <si>
    <t>Zkoušky těsnosti kanalizačního potrubí zkouška těsnosti kanalizačního potrubí vodou_x000D_
 do DN 125 mm</t>
  </si>
  <si>
    <t>vodou nebo vzduchem,</t>
  </si>
  <si>
    <t>892571111R00</t>
  </si>
  <si>
    <t>Zkoušky těsnosti kanalizačního potrubí zkouška těsnosti kanalizačního potrubí vodou_x000D_
 do DN 200 mm</t>
  </si>
  <si>
    <t>892581111R00</t>
  </si>
  <si>
    <t>Zkoušky těsnosti kanalizačního potrubí zkouška těsnosti kanalizačního potrubí vodou_x000D_
 do DN 300 mm</t>
  </si>
  <si>
    <t>892573111R00</t>
  </si>
  <si>
    <t>Zkoušky těsnosti kanalizačního potrubí zabezpečení konců kanalizačního potrubí při tlakových zkouškách vodou_x000D_
 do DN 200 mm</t>
  </si>
  <si>
    <t>úsek</t>
  </si>
  <si>
    <t>892585111R00</t>
  </si>
  <si>
    <t>Zkoušky těsnosti kanalizačního potrubí zabezpečení konců a zkouška vzduchem kanalizačního potrubí _x000D_
 do DN 300 mm</t>
  </si>
  <si>
    <t>899721112R00</t>
  </si>
  <si>
    <t>Výstražné fólie výstražná fólie pro vodovod, šířka 30 cm</t>
  </si>
  <si>
    <t>899731112R00</t>
  </si>
  <si>
    <t>Signalizační vodič CYY, 2,5 mm2</t>
  </si>
  <si>
    <t>899901</t>
  </si>
  <si>
    <t>Přepojení (napojení) stávajcí kanalizace</t>
  </si>
  <si>
    <t>přepojení stáv. kanalizace : 4</t>
  </si>
  <si>
    <t>napojení bezp. přepadu do stávající kanalizace : 2</t>
  </si>
  <si>
    <t>894431122RBA</t>
  </si>
  <si>
    <t>Šachty plastové plastové šachty z dílců D 315 mm, dno sběrné, D 160 mm, délka šachtové roury 2,00 m, poklop litina 12,5 t</t>
  </si>
  <si>
    <t>AP-HSV</t>
  </si>
  <si>
    <t>Agregovaná položka</t>
  </si>
  <si>
    <t>POL2_</t>
  </si>
  <si>
    <t>894431321RBA</t>
  </si>
  <si>
    <t>Šachty plastové plastové šachty z dílců D 425 mm, dno přímé s výkyvnými hrdly, D 160 mm, délka šachtové roury 2,00 m, poklop litina 12,5 t</t>
  </si>
  <si>
    <t>894431421RCA</t>
  </si>
  <si>
    <t>Šachty plastové plastové šachty z dílců D 600 mm, dno přímé s výkyvnými hrdly, D 250 mm, délka šachtové roury 2,00 m, poklop litina 12,5 t</t>
  </si>
  <si>
    <t>28611147.AR</t>
  </si>
  <si>
    <t>trubka plastová kanalizační PVC; hladká, s hrdlem; Sn 4 kN/m2; D = 125,0 mm; s = 3,20 mm; l = 2000,0 mm</t>
  </si>
  <si>
    <t>RTS 21/ I</t>
  </si>
  <si>
    <t>RTS 20/ I</t>
  </si>
  <si>
    <t>POL3_</t>
  </si>
  <si>
    <t>KG dn 125 : 7</t>
  </si>
  <si>
    <t>28611152.AR</t>
  </si>
  <si>
    <t>trubka plastová kanalizační PVC; hladká, s hrdlem; Sn 4 kN/m2; D = 160,0 mm; s = 4,00 mm; l = 2000,0 mm</t>
  </si>
  <si>
    <t>KG dn 150 : 12</t>
  </si>
  <si>
    <t>28611157.AR</t>
  </si>
  <si>
    <t>trubka plastová kanalizační PVC; hladká, s hrdlem; Sn 4 kN/m2; D = 200,0 mm; s = 4,90 mm; l = 2000,0 mm</t>
  </si>
  <si>
    <t>KG dn 200 : 1</t>
  </si>
  <si>
    <t>28611161.AR</t>
  </si>
  <si>
    <t>trubka plastová kanalizační PVC; hladká, s hrdlem; Sn 4 kN/m2; D = 250,0 mm; s = 6,20 mm; l = 2000,0 mm</t>
  </si>
  <si>
    <t>KG dn 250 : 26</t>
  </si>
  <si>
    <t>286134118R</t>
  </si>
  <si>
    <t>trubka plastová vodovodní hladká; HDPE (PE 100); SDR 11,0; PN 16; D = 50,0 mm; s = 4,60 mm</t>
  </si>
  <si>
    <t>28651657.AR</t>
  </si>
  <si>
    <t>koleno PVC; 45,0 °; D = 125,0 mm; s 1 hrdlem</t>
  </si>
  <si>
    <t>28651659.AR</t>
  </si>
  <si>
    <t>koleno PVC; 87,0 °; D = 125,0 mm; s 1 hrdlem</t>
  </si>
  <si>
    <t>28651662.AR</t>
  </si>
  <si>
    <t>koleno PVC; 45,0 °; D = 160,0 mm; s 1 hrdlem</t>
  </si>
  <si>
    <t>28651704.AR</t>
  </si>
  <si>
    <t>odbočka PVC; 45,0 °; d1 = 160 mm; d2 = 125 mm; l = 360 mm; hladká, hrdlovaná; DN 150,0 mm; DN2 125 mm</t>
  </si>
  <si>
    <t>28651711.AR</t>
  </si>
  <si>
    <t>odbočka PVC; 45,0 °; d1 = 250 mm; d2 = 125 mm; l = 530 mm; hladká, hrdlovaná; DN 250,0 mm; DN2 125 mm</t>
  </si>
  <si>
    <t>917862111RT7</t>
  </si>
  <si>
    <t>Osazení silničního nebo chodníkového betonového obrubníku včetně dodávky obrubníku_x000D_
 stojatého, rozměru 1000/150/250 mm, s boční opěrou z betonu prostého, do lože z betonu prostého C 12/15</t>
  </si>
  <si>
    <t>S dodáním hmot pro lože tl. 80-100 mm.</t>
  </si>
  <si>
    <t>919735112R00</t>
  </si>
  <si>
    <t>Řezání stávajících krytů nebo podkladů živičných, hloubky přes 50 do 100 mm</t>
  </si>
  <si>
    <t>včetně spotřeby vody</t>
  </si>
  <si>
    <t>(1,87+3,0)*2</t>
  </si>
  <si>
    <t>3,2*2</t>
  </si>
  <si>
    <t>919735123R00</t>
  </si>
  <si>
    <t>Řezání stávajících krytů nebo podkladů betonových, hloubky přes 100 do 150 mm</t>
  </si>
  <si>
    <t>Odkaz na mn. položky pořadí 58 : 16,14000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</si>
  <si>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</si>
  <si>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</si>
  <si>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</si>
  <si>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</si>
  <si>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</si>
  <si>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722130233R00</t>
  </si>
  <si>
    <t>Potrubí z ocelových trubek závitových pozinkovaných DN 25, svařovaných 11 343,  , včetně dodávky materiálu</t>
  </si>
  <si>
    <t>800-721</t>
  </si>
  <si>
    <t>722202415R00</t>
  </si>
  <si>
    <t>Kohout kulový nerozebíratelný, spoj svařováním, D 40 mm, včetně dodávky materiálu</t>
  </si>
  <si>
    <t>998722101R00</t>
  </si>
  <si>
    <t>Přesun hmot pro vnitřní vodovod v objektech výšky do 6 m</t>
  </si>
  <si>
    <t>vodorovně do 50 m</t>
  </si>
  <si>
    <t>724141202</t>
  </si>
  <si>
    <t>Čerpadlo vodovodní ponorné jednovřetenové maximální průtok 36 l/min pro vrt průměru od 150 mm</t>
  </si>
  <si>
    <t>soubor</t>
  </si>
  <si>
    <t>724232116</t>
  </si>
  <si>
    <t>Ovládací spínač tlakový se zapínacím tlakem 1až 5 barů pro napětí 230 V</t>
  </si>
  <si>
    <t>998724101R00</t>
  </si>
  <si>
    <t>Přesun hmot pro strojní vybavení v objektech výšky do 6 m</t>
  </si>
  <si>
    <t>741110053</t>
  </si>
  <si>
    <t>Montáž trubka plastová ohebná D přes 35 mm uložená volně</t>
  </si>
  <si>
    <t>Odkaz na mn. položky pořadí 69 : 127,00000</t>
  </si>
  <si>
    <t>741110501</t>
  </si>
  <si>
    <t>Montáž lišta a kanálek protahovací šířky do 60 mm</t>
  </si>
  <si>
    <t>2*10,0</t>
  </si>
  <si>
    <t>741122214</t>
  </si>
  <si>
    <t>Montáž kabel Cu plný kulatý žíla 3x25 až 35 mm2 uložený volně (CYKY)</t>
  </si>
  <si>
    <t>přívodní kabel pro čerpadlo 1 : 88,0</t>
  </si>
  <si>
    <t>přívodní kabel pro čerpadlo 2 : 39,0</t>
  </si>
  <si>
    <t>741231012</t>
  </si>
  <si>
    <t>Montáž svorkovnice do rozvaděčů - ochranná</t>
  </si>
  <si>
    <t>741231013</t>
  </si>
  <si>
    <t>Montáž svorkovnice do rozvaděčů - jistící</t>
  </si>
  <si>
    <t>741813021</t>
  </si>
  <si>
    <t>Revize, seřízení a nastavení ochranné relé typ A13 až 3UA42</t>
  </si>
  <si>
    <t>341110360</t>
  </si>
  <si>
    <t>kabel silový s Cu jádrem CYKY 3x2,5 mm2</t>
  </si>
  <si>
    <t>345713520</t>
  </si>
  <si>
    <t>trubka elektroinstalační ohebná Kopoflex, HDPE+LDPE KF 09063</t>
  </si>
  <si>
    <t>Odkaz na mn. položky pořadí 67 : 127,00000</t>
  </si>
  <si>
    <t>345718200</t>
  </si>
  <si>
    <t>lišta elektroinstalační hranatá LH 15 x 10</t>
  </si>
  <si>
    <t>Odkaz na mn. položky pořadí 68 : 20,00000</t>
  </si>
  <si>
    <t>358223050</t>
  </si>
  <si>
    <t>jistič 2pólový-charakteristika B LPN (LSN) 16B/2</t>
  </si>
  <si>
    <t>358890500</t>
  </si>
  <si>
    <t>chránič proudový 2pólový OFI 16-2p/0.01 typ AC</t>
  </si>
  <si>
    <t>998741102</t>
  </si>
  <si>
    <t>Přesun hmot tonážní pro silnoproud v objektech v do 12 m</t>
  </si>
  <si>
    <t>460200143R00</t>
  </si>
  <si>
    <t>Výkop kabelové rýhy 35/60 cm  hor.3</t>
  </si>
  <si>
    <t>460420018RT3</t>
  </si>
  <si>
    <t>Zřízení kabelového lože v rýze š.do 35 cm z písku, tloušťka vrstvy 20 cm</t>
  </si>
  <si>
    <t>Odkaz na mn. položky pořadí 79 : 127,00000</t>
  </si>
  <si>
    <t>460490012RT1</t>
  </si>
  <si>
    <t>Fólie výstražná z PVC, šířka 33 cm, fólie PVC šířka 33 cm</t>
  </si>
  <si>
    <t>460570143R00</t>
  </si>
  <si>
    <t>Zához rýhy 35/60 cm, hornina třídy 3, se zhutněním</t>
  </si>
  <si>
    <t>460600001RT8</t>
  </si>
  <si>
    <t>Naložení a odvoz zeminy, odvoz na vzdálenost 10000 m</t>
  </si>
  <si>
    <t>přívodní kabel pro čerpadlo 1 : 88,0*0,35*0,2</t>
  </si>
  <si>
    <t>přívodní kabel pro čerpadlo 2 : 39,0*0,35*0,2</t>
  </si>
  <si>
    <t>460620013RT1</t>
  </si>
  <si>
    <t>Provizorní úprava terénu v přírodní hornině 3, ruční vyrovnání a zhutnění</t>
  </si>
  <si>
    <t>460680023RT2</t>
  </si>
  <si>
    <t>Průraz zdivem v cihlové zdi tloušťky 45 cm, plochy do 0,025 m2</t>
  </si>
  <si>
    <t>979081111R00</t>
  </si>
  <si>
    <t>Odvoz suti a vybouraných hmot na skládku do 1 km</t>
  </si>
  <si>
    <t>801-3</t>
  </si>
  <si>
    <t>Přesun suti</t>
  </si>
  <si>
    <t>POL8_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</si>
  <si>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</si>
  <si>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</si>
  <si>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</si>
  <si>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</si>
  <si>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závlaha D50 : 206,5*0,8*1,2-48</t>
  </si>
  <si>
    <t>Odkaz na mn. položky pořadí 1 : 198,24000-48,0000</t>
  </si>
  <si>
    <t>Odkaz na mn. položky pořadí 8 : 123,90000*-1+30,000</t>
  </si>
  <si>
    <t>Odkaz na mn. položky pořadí 5 : 74,34000-18,000</t>
  </si>
  <si>
    <t>Odkaz na mn. položky pořadí 1 : 198,24000-48,000</t>
  </si>
  <si>
    <t>Odkaz na mn. položky pořadí 9 : 57,82000*-1+14,000</t>
  </si>
  <si>
    <t>Odkaz na mn. položky pořadí 11 : 16,52000*-1+4,000</t>
  </si>
  <si>
    <t>závlaha D50 : 206,5*0,8*0,35-14,000</t>
  </si>
  <si>
    <t>závlaha D50 : 206,5*0,8*0,1-4,000</t>
  </si>
  <si>
    <t>závlaha D50 : 206,5-50</t>
  </si>
  <si>
    <t>Odkaz na mn. položky pořadí 12 : 206,50000-50,000</t>
  </si>
  <si>
    <t>závlaha D50 : 206,5*2*1,2-120,000</t>
  </si>
  <si>
    <t>Odkaz na mn. položky pořadí 3 : 495,60000-120,000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</si>
</sst>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opLeftCell="A7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ive8y8cyfIYaq8z4O4Yve3tuAXCctakW5A0Zxl3dwcPDP4SfoOzkFebsgQJ/vthxvJYsw2VYG9+zTq9HH8FhBw==" saltValue="jEDa+Gui20MK/MdylC3VW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7" zoomScale="95" zoomScaleNormal="95" zoomScaleSheetLayoutView="75" workbookViewId="0">
      <selection activeCell="H22" sqref="H2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76" t="s">
        <v>22</v>
      </c>
      <c r="C2" s="77"/>
      <c r="D2" s="78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 x14ac:dyDescent="0.25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 x14ac:dyDescent="0.25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 x14ac:dyDescent="0.25">
      <c r="A5" s="2"/>
      <c r="B5" s="31" t="s">
        <v>42</v>
      </c>
      <c r="D5" s="221" t="s">
        <v>45</v>
      </c>
      <c r="E5" s="222"/>
      <c r="F5" s="222"/>
      <c r="G5" s="222"/>
      <c r="H5" s="18" t="s">
        <v>40</v>
      </c>
      <c r="I5" s="85" t="s">
        <v>49</v>
      </c>
      <c r="J5" s="8"/>
    </row>
    <row r="6" spans="1:15" ht="15.75" customHeight="1" x14ac:dyDescent="0.25">
      <c r="A6" s="2"/>
      <c r="B6" s="28"/>
      <c r="C6" s="55"/>
      <c r="D6" s="223" t="s">
        <v>46</v>
      </c>
      <c r="E6" s="224"/>
      <c r="F6" s="224"/>
      <c r="G6" s="224"/>
      <c r="H6" s="18" t="s">
        <v>34</v>
      </c>
      <c r="I6" s="85" t="s">
        <v>50</v>
      </c>
      <c r="J6" s="8"/>
    </row>
    <row r="7" spans="1:15" ht="15.75" customHeight="1" x14ac:dyDescent="0.25">
      <c r="A7" s="2"/>
      <c r="B7" s="29"/>
      <c r="C7" s="56"/>
      <c r="D7" s="84" t="s">
        <v>48</v>
      </c>
      <c r="E7" s="225" t="s">
        <v>47</v>
      </c>
      <c r="F7" s="226"/>
      <c r="G7" s="22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0"/>
      <c r="E11" s="240"/>
      <c r="F11" s="240"/>
      <c r="G11" s="240"/>
      <c r="H11" s="18" t="s">
        <v>40</v>
      </c>
      <c r="I11" s="87"/>
      <c r="J11" s="8"/>
    </row>
    <row r="12" spans="1:15" ht="15.75" customHeight="1" x14ac:dyDescent="0.25">
      <c r="A12" s="2"/>
      <c r="B12" s="28"/>
      <c r="C12" s="55"/>
      <c r="D12" s="216"/>
      <c r="E12" s="216"/>
      <c r="F12" s="216"/>
      <c r="G12" s="216"/>
      <c r="H12" s="18" t="s">
        <v>34</v>
      </c>
      <c r="I12" s="87"/>
      <c r="J12" s="8"/>
    </row>
    <row r="13" spans="1:15" ht="15.75" customHeight="1" x14ac:dyDescent="0.25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5">
      <c r="A16" s="140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SUMIF(F59:F72,A16,I59:I72)+SUMIF(F59:F72,"PSU",I59:I72)</f>
        <v>0</v>
      </c>
      <c r="J16" s="207"/>
    </row>
    <row r="17" spans="1:10" ht="23.25" customHeight="1" x14ac:dyDescent="0.25">
      <c r="A17" s="140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SUMIF(F59:F72,A17,I59:I72)</f>
        <v>0</v>
      </c>
      <c r="J17" s="207"/>
    </row>
    <row r="18" spans="1:10" ht="23.25" customHeight="1" x14ac:dyDescent="0.25">
      <c r="A18" s="140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SUMIF(F59:F72,A18,I59:I72)</f>
        <v>0</v>
      </c>
      <c r="J18" s="207"/>
    </row>
    <row r="19" spans="1:10" ht="23.25" customHeight="1" x14ac:dyDescent="0.25">
      <c r="A19" s="140" t="s">
        <v>95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SUMIF(F59:F72,A19,I59:I72)</f>
        <v>0</v>
      </c>
      <c r="J19" s="207"/>
    </row>
    <row r="20" spans="1:10" ht="23.25" customHeight="1" x14ac:dyDescent="0.25">
      <c r="A20" s="140" t="s">
        <v>96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SUMIF(F59:F72,A20,I59:I72)</f>
        <v>0</v>
      </c>
      <c r="J20" s="207"/>
    </row>
    <row r="21" spans="1:10" ht="23.25" customHeight="1" x14ac:dyDescent="0.25">
      <c r="A21" s="2"/>
      <c r="B21" s="48" t="s">
        <v>29</v>
      </c>
      <c r="C21" s="64"/>
      <c r="D21" s="65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23</v>
      </c>
      <c r="C28" s="115"/>
      <c r="D28" s="115"/>
      <c r="E28" s="116"/>
      <c r="F28" s="117"/>
      <c r="G28" s="210">
        <f>ZakladDPHSniVypocet+ZakladDPHZaklVypocet</f>
        <v>0</v>
      </c>
      <c r="H28" s="211"/>
      <c r="I28" s="211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35</v>
      </c>
      <c r="C29" s="119"/>
      <c r="D29" s="119"/>
      <c r="E29" s="119"/>
      <c r="F29" s="120"/>
      <c r="G29" s="210">
        <f>A27</f>
        <v>0</v>
      </c>
      <c r="H29" s="210"/>
      <c r="I29" s="210"/>
      <c r="J29" s="121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5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5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5">
      <c r="A39" s="90">
        <v>1</v>
      </c>
      <c r="B39" s="100" t="s">
        <v>51</v>
      </c>
      <c r="C39" s="195"/>
      <c r="D39" s="195"/>
      <c r="E39" s="195"/>
      <c r="F39" s="101">
        <f>'0 1 Naklady'!AE15+'1 1 Pol'!AE248+'1 2 Pol'!AE60</f>
        <v>0</v>
      </c>
      <c r="G39" s="102">
        <f>'0 1 Naklady'!AF15+'1 1 Pol'!AF248+'1 2 Pol'!AF60</f>
        <v>0</v>
      </c>
      <c r="H39" s="103">
        <f t="shared" ref="H39:H45" si="1">(F39*SazbaDPH1/100)+(G39*SazbaDPH2/100)</f>
        <v>0</v>
      </c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customHeight="1" x14ac:dyDescent="0.25">
      <c r="A40" s="90">
        <v>2</v>
      </c>
      <c r="B40" s="105"/>
      <c r="C40" s="199" t="s">
        <v>52</v>
      </c>
      <c r="D40" s="199"/>
      <c r="E40" s="199"/>
      <c r="F40" s="106">
        <f>'0 1 Naklady'!AE15</f>
        <v>0</v>
      </c>
      <c r="G40" s="107">
        <f>'0 1 Naklady'!AF15</f>
        <v>0</v>
      </c>
      <c r="H40" s="107">
        <f t="shared" si="1"/>
        <v>0</v>
      </c>
      <c r="I40" s="107">
        <f>F40+G40+H40</f>
        <v>0</v>
      </c>
      <c r="J40" s="108" t="e">
        <f ca="1">IF(_xlfn.SINGLE(CenaCelkemVypocet)=0,"",I40/_xlfn.SINGLE(CenaCelkemVypocet)*100)</f>
        <v>#NAME?</v>
      </c>
    </row>
    <row r="41" spans="1:10" ht="25.5" customHeight="1" x14ac:dyDescent="0.25">
      <c r="A41" s="90">
        <v>3</v>
      </c>
      <c r="B41" s="109" t="s">
        <v>53</v>
      </c>
      <c r="C41" s="195" t="s">
        <v>52</v>
      </c>
      <c r="D41" s="195"/>
      <c r="E41" s="195"/>
      <c r="F41" s="110">
        <f>'0 1 Naklady'!AE15</f>
        <v>0</v>
      </c>
      <c r="G41" s="103">
        <f>'0 1 Naklady'!AF15</f>
        <v>0</v>
      </c>
      <c r="H41" s="103">
        <f t="shared" si="1"/>
        <v>0</v>
      </c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customHeight="1" x14ac:dyDescent="0.25">
      <c r="A42" s="90">
        <v>2</v>
      </c>
      <c r="B42" s="105"/>
      <c r="C42" s="199" t="s">
        <v>54</v>
      </c>
      <c r="D42" s="199"/>
      <c r="E42" s="199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5">
      <c r="A43" s="90">
        <v>2</v>
      </c>
      <c r="B43" s="105" t="s">
        <v>53</v>
      </c>
      <c r="C43" s="199" t="s">
        <v>55</v>
      </c>
      <c r="D43" s="199"/>
      <c r="E43" s="199"/>
      <c r="F43" s="106">
        <f>'1 1 Pol'!AE248+'1 2 Pol'!AE60</f>
        <v>0</v>
      </c>
      <c r="G43" s="107">
        <f>'1 1 Pol'!AF248+'1 2 Pol'!AF60</f>
        <v>0</v>
      </c>
      <c r="H43" s="107">
        <f t="shared" si="1"/>
        <v>0</v>
      </c>
      <c r="I43" s="107">
        <f>F43+G43+H43</f>
        <v>0</v>
      </c>
      <c r="J43" s="108" t="e">
        <f ca="1">IF(_xlfn.SINGLE(CenaCelkemVypocet)=0,"",I43/_xlfn.SINGLE(CenaCelkemVypocet)*100)</f>
        <v>#NAME?</v>
      </c>
    </row>
    <row r="44" spans="1:10" ht="25.5" customHeight="1" x14ac:dyDescent="0.25">
      <c r="A44" s="90">
        <v>3</v>
      </c>
      <c r="B44" s="109" t="s">
        <v>53</v>
      </c>
      <c r="C44" s="195" t="s">
        <v>55</v>
      </c>
      <c r="D44" s="195"/>
      <c r="E44" s="195"/>
      <c r="F44" s="110">
        <f>'1 1 Pol'!AE248</f>
        <v>0</v>
      </c>
      <c r="G44" s="103">
        <f>'1 1 Pol'!AF248</f>
        <v>0</v>
      </c>
      <c r="H44" s="103">
        <f t="shared" si="1"/>
        <v>0</v>
      </c>
      <c r="I44" s="103">
        <f>F44+G44+H44</f>
        <v>0</v>
      </c>
      <c r="J44" s="104" t="e">
        <f ca="1">IF(_xlfn.SINGLE(CenaCelkemVypocet)=0,"",I44/_xlfn.SINGLE(CenaCelkemVypocet)*100)</f>
        <v>#NAME?</v>
      </c>
    </row>
    <row r="45" spans="1:10" ht="25.5" customHeight="1" x14ac:dyDescent="0.25">
      <c r="A45" s="90">
        <v>3</v>
      </c>
      <c r="B45" s="109" t="s">
        <v>56</v>
      </c>
      <c r="C45" s="195" t="s">
        <v>57</v>
      </c>
      <c r="D45" s="195"/>
      <c r="E45" s="195"/>
      <c r="F45" s="110">
        <f>'1 2 Pol'!AE60</f>
        <v>0</v>
      </c>
      <c r="G45" s="103">
        <f>'1 2 Pol'!AF60</f>
        <v>0</v>
      </c>
      <c r="H45" s="103">
        <f t="shared" si="1"/>
        <v>0</v>
      </c>
      <c r="I45" s="103">
        <f>F45+G45+H45</f>
        <v>0</v>
      </c>
      <c r="J45" s="104" t="e">
        <f ca="1">IF(_xlfn.SINGLE(CenaCelkemVypocet)=0,"",I45/_xlfn.SINGLE(CenaCelkemVypocet)*100)</f>
        <v>#NAME?</v>
      </c>
    </row>
    <row r="46" spans="1:10" ht="25.5" customHeight="1" x14ac:dyDescent="0.25">
      <c r="A46" s="90"/>
      <c r="B46" s="196" t="s">
        <v>58</v>
      </c>
      <c r="C46" s="197"/>
      <c r="D46" s="197"/>
      <c r="E46" s="198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2">
        <f>SUMIF(A39:A45,"=1",I39:I45)</f>
        <v>0</v>
      </c>
      <c r="J46" s="113" t="e">
        <f ca="1">SUMIF(A39:A45,"=1",J39:J45)</f>
        <v>#NAME?</v>
      </c>
    </row>
    <row r="48" spans="1:10" x14ac:dyDescent="0.25">
      <c r="A48" t="s">
        <v>60</v>
      </c>
      <c r="B48" t="s">
        <v>61</v>
      </c>
    </row>
    <row r="49" spans="1:10" x14ac:dyDescent="0.25">
      <c r="A49" t="s">
        <v>62</v>
      </c>
      <c r="B49" t="s">
        <v>63</v>
      </c>
    </row>
    <row r="50" spans="1:10" x14ac:dyDescent="0.25">
      <c r="A50" t="s">
        <v>64</v>
      </c>
      <c r="B50" t="s">
        <v>65</v>
      </c>
    </row>
    <row r="51" spans="1:10" x14ac:dyDescent="0.25">
      <c r="A51" t="s">
        <v>62</v>
      </c>
      <c r="B51" t="s">
        <v>66</v>
      </c>
    </row>
    <row r="52" spans="1:10" x14ac:dyDescent="0.25">
      <c r="A52" t="s">
        <v>64</v>
      </c>
      <c r="B52" t="s">
        <v>67</v>
      </c>
    </row>
    <row r="53" spans="1:10" x14ac:dyDescent="0.25">
      <c r="A53" t="s">
        <v>64</v>
      </c>
      <c r="B53" t="s">
        <v>68</v>
      </c>
    </row>
    <row r="56" spans="1:10" ht="15.6" x14ac:dyDescent="0.3">
      <c r="B56" s="122" t="s">
        <v>69</v>
      </c>
    </row>
    <row r="58" spans="1:10" ht="25.5" customHeight="1" x14ac:dyDescent="0.25">
      <c r="A58" s="124"/>
      <c r="B58" s="127" t="s">
        <v>17</v>
      </c>
      <c r="C58" s="127" t="s">
        <v>5</v>
      </c>
      <c r="D58" s="128"/>
      <c r="E58" s="128"/>
      <c r="F58" s="129" t="s">
        <v>70</v>
      </c>
      <c r="G58" s="129"/>
      <c r="H58" s="129"/>
      <c r="I58" s="129" t="s">
        <v>29</v>
      </c>
      <c r="J58" s="129" t="s">
        <v>0</v>
      </c>
    </row>
    <row r="59" spans="1:10" ht="36.75" customHeight="1" x14ac:dyDescent="0.25">
      <c r="A59" s="125"/>
      <c r="B59" s="130" t="s">
        <v>53</v>
      </c>
      <c r="C59" s="193" t="s">
        <v>71</v>
      </c>
      <c r="D59" s="194"/>
      <c r="E59" s="194"/>
      <c r="F59" s="138" t="s">
        <v>24</v>
      </c>
      <c r="G59" s="131"/>
      <c r="H59" s="131"/>
      <c r="I59" s="131">
        <f>'1 1 Pol'!G8+'1 2 Pol'!G8</f>
        <v>0</v>
      </c>
      <c r="J59" s="136" t="str">
        <f>IF(I73=0,"",I59/I73*100)</f>
        <v/>
      </c>
    </row>
    <row r="60" spans="1:10" ht="36.75" customHeight="1" x14ac:dyDescent="0.25">
      <c r="A60" s="125"/>
      <c r="B60" s="130" t="s">
        <v>72</v>
      </c>
      <c r="C60" s="193" t="s">
        <v>73</v>
      </c>
      <c r="D60" s="194"/>
      <c r="E60" s="194"/>
      <c r="F60" s="138" t="s">
        <v>24</v>
      </c>
      <c r="G60" s="131"/>
      <c r="H60" s="131"/>
      <c r="I60" s="131">
        <f>'1 1 Pol'!G78</f>
        <v>0</v>
      </c>
      <c r="J60" s="136" t="str">
        <f>IF(I73=0,"",I60/I73*100)</f>
        <v/>
      </c>
    </row>
    <row r="61" spans="1:10" ht="36.75" customHeight="1" x14ac:dyDescent="0.25">
      <c r="A61" s="125"/>
      <c r="B61" s="130" t="s">
        <v>74</v>
      </c>
      <c r="C61" s="193" t="s">
        <v>75</v>
      </c>
      <c r="D61" s="194"/>
      <c r="E61" s="194"/>
      <c r="F61" s="138" t="s">
        <v>24</v>
      </c>
      <c r="G61" s="131"/>
      <c r="H61" s="131"/>
      <c r="I61" s="131">
        <f>'1 1 Pol'!G84+'1 2 Pol'!G39</f>
        <v>0</v>
      </c>
      <c r="J61" s="136" t="str">
        <f>IF(I73=0,"",I61/I73*100)</f>
        <v/>
      </c>
    </row>
    <row r="62" spans="1:10" ht="36.75" customHeight="1" x14ac:dyDescent="0.25">
      <c r="A62" s="125"/>
      <c r="B62" s="130" t="s">
        <v>76</v>
      </c>
      <c r="C62" s="193" t="s">
        <v>77</v>
      </c>
      <c r="D62" s="194"/>
      <c r="E62" s="194"/>
      <c r="F62" s="138" t="s">
        <v>24</v>
      </c>
      <c r="G62" s="131"/>
      <c r="H62" s="131"/>
      <c r="I62" s="131">
        <f>'1 1 Pol'!G102</f>
        <v>0</v>
      </c>
      <c r="J62" s="136" t="str">
        <f>IF(I73=0,"",I62/I73*100)</f>
        <v/>
      </c>
    </row>
    <row r="63" spans="1:10" ht="36.75" customHeight="1" x14ac:dyDescent="0.25">
      <c r="A63" s="125"/>
      <c r="B63" s="130" t="s">
        <v>78</v>
      </c>
      <c r="C63" s="193" t="s">
        <v>79</v>
      </c>
      <c r="D63" s="194"/>
      <c r="E63" s="194"/>
      <c r="F63" s="138" t="s">
        <v>24</v>
      </c>
      <c r="G63" s="131"/>
      <c r="H63" s="131"/>
      <c r="I63" s="131">
        <f>'1 1 Pol'!G116+'1 2 Pol'!G43</f>
        <v>0</v>
      </c>
      <c r="J63" s="136" t="str">
        <f>IF(I73=0,"",I63/I73*100)</f>
        <v/>
      </c>
    </row>
    <row r="64" spans="1:10" ht="36.75" customHeight="1" x14ac:dyDescent="0.25">
      <c r="A64" s="125"/>
      <c r="B64" s="130" t="s">
        <v>80</v>
      </c>
      <c r="C64" s="193" t="s">
        <v>81</v>
      </c>
      <c r="D64" s="194"/>
      <c r="E64" s="194"/>
      <c r="F64" s="138" t="s">
        <v>24</v>
      </c>
      <c r="G64" s="131"/>
      <c r="H64" s="131"/>
      <c r="I64" s="131">
        <f>'1 1 Pol'!G183</f>
        <v>0</v>
      </c>
      <c r="J64" s="136" t="str">
        <f>IF(I73=0,"",I64/I73*100)</f>
        <v/>
      </c>
    </row>
    <row r="65" spans="1:10" ht="36.75" customHeight="1" x14ac:dyDescent="0.25">
      <c r="A65" s="125"/>
      <c r="B65" s="130" t="s">
        <v>82</v>
      </c>
      <c r="C65" s="193" t="s">
        <v>83</v>
      </c>
      <c r="D65" s="194"/>
      <c r="E65" s="194"/>
      <c r="F65" s="138" t="s">
        <v>24</v>
      </c>
      <c r="G65" s="131"/>
      <c r="H65" s="131"/>
      <c r="I65" s="131">
        <f>'1 1 Pol'!G194+'1 2 Pol'!G56</f>
        <v>0</v>
      </c>
      <c r="J65" s="136" t="str">
        <f>IF(I73=0,"",I65/I73*100)</f>
        <v/>
      </c>
    </row>
    <row r="66" spans="1:10" ht="36.75" customHeight="1" x14ac:dyDescent="0.25">
      <c r="A66" s="125"/>
      <c r="B66" s="130" t="s">
        <v>84</v>
      </c>
      <c r="C66" s="193" t="s">
        <v>85</v>
      </c>
      <c r="D66" s="194"/>
      <c r="E66" s="194"/>
      <c r="F66" s="138" t="s">
        <v>25</v>
      </c>
      <c r="G66" s="131"/>
      <c r="H66" s="131"/>
      <c r="I66" s="131">
        <f>'1 1 Pol'!G197</f>
        <v>0</v>
      </c>
      <c r="J66" s="136" t="str">
        <f>IF(I73=0,"",I66/I73*100)</f>
        <v/>
      </c>
    </row>
    <row r="67" spans="1:10" ht="36.75" customHeight="1" x14ac:dyDescent="0.25">
      <c r="A67" s="125"/>
      <c r="B67" s="130" t="s">
        <v>86</v>
      </c>
      <c r="C67" s="193" t="s">
        <v>87</v>
      </c>
      <c r="D67" s="194"/>
      <c r="E67" s="194"/>
      <c r="F67" s="138" t="s">
        <v>25</v>
      </c>
      <c r="G67" s="131"/>
      <c r="H67" s="131"/>
      <c r="I67" s="131">
        <f>'1 1 Pol'!G202</f>
        <v>0</v>
      </c>
      <c r="J67" s="136" t="str">
        <f>IF(I73=0,"",I67/I73*100)</f>
        <v/>
      </c>
    </row>
    <row r="68" spans="1:10" ht="36.75" customHeight="1" x14ac:dyDescent="0.25">
      <c r="A68" s="125"/>
      <c r="B68" s="130" t="s">
        <v>88</v>
      </c>
      <c r="C68" s="193" t="s">
        <v>89</v>
      </c>
      <c r="D68" s="194"/>
      <c r="E68" s="194"/>
      <c r="F68" s="138" t="s">
        <v>25</v>
      </c>
      <c r="G68" s="131"/>
      <c r="H68" s="131"/>
      <c r="I68" s="131">
        <f>'1 1 Pol'!G207</f>
        <v>0</v>
      </c>
      <c r="J68" s="136" t="str">
        <f>IF(I73=0,"",I68/I73*100)</f>
        <v/>
      </c>
    </row>
    <row r="69" spans="1:10" ht="36.75" customHeight="1" x14ac:dyDescent="0.25">
      <c r="A69" s="125"/>
      <c r="B69" s="130" t="s">
        <v>90</v>
      </c>
      <c r="C69" s="193" t="s">
        <v>91</v>
      </c>
      <c r="D69" s="194"/>
      <c r="E69" s="194"/>
      <c r="F69" s="138" t="s">
        <v>26</v>
      </c>
      <c r="G69" s="131"/>
      <c r="H69" s="131"/>
      <c r="I69" s="131">
        <f>'1 1 Pol'!G227</f>
        <v>0</v>
      </c>
      <c r="J69" s="136" t="str">
        <f>IF(I73=0,"",I69/I73*100)</f>
        <v/>
      </c>
    </row>
    <row r="70" spans="1:10" ht="36.75" customHeight="1" x14ac:dyDescent="0.25">
      <c r="A70" s="125"/>
      <c r="B70" s="130" t="s">
        <v>92</v>
      </c>
      <c r="C70" s="193" t="s">
        <v>93</v>
      </c>
      <c r="D70" s="194"/>
      <c r="E70" s="194"/>
      <c r="F70" s="138" t="s">
        <v>94</v>
      </c>
      <c r="G70" s="131"/>
      <c r="H70" s="131"/>
      <c r="I70" s="131">
        <f>'1 1 Pol'!G243</f>
        <v>0</v>
      </c>
      <c r="J70" s="136" t="str">
        <f>IF(I73=0,"",I70/I73*100)</f>
        <v/>
      </c>
    </row>
    <row r="71" spans="1:10" ht="36.75" customHeight="1" x14ac:dyDescent="0.25">
      <c r="A71" s="125"/>
      <c r="B71" s="130" t="s">
        <v>95</v>
      </c>
      <c r="C71" s="193" t="s">
        <v>27</v>
      </c>
      <c r="D71" s="194"/>
      <c r="E71" s="194"/>
      <c r="F71" s="138" t="s">
        <v>95</v>
      </c>
      <c r="G71" s="131"/>
      <c r="H71" s="131"/>
      <c r="I71" s="131">
        <f>'0 1 Naklady'!G8</f>
        <v>0</v>
      </c>
      <c r="J71" s="136" t="str">
        <f>IF(I73=0,"",I71/I73*100)</f>
        <v/>
      </c>
    </row>
    <row r="72" spans="1:10" ht="36.75" customHeight="1" x14ac:dyDescent="0.25">
      <c r="A72" s="125"/>
      <c r="B72" s="130" t="s">
        <v>96</v>
      </c>
      <c r="C72" s="193" t="s">
        <v>28</v>
      </c>
      <c r="D72" s="194"/>
      <c r="E72" s="194"/>
      <c r="F72" s="138" t="s">
        <v>96</v>
      </c>
      <c r="G72" s="131"/>
      <c r="H72" s="131"/>
      <c r="I72" s="131">
        <f>'0 1 Naklady'!G11</f>
        <v>0</v>
      </c>
      <c r="J72" s="136" t="str">
        <f>IF(I73=0,"",I72/I73*100)</f>
        <v/>
      </c>
    </row>
    <row r="73" spans="1:10" ht="25.5" customHeight="1" x14ac:dyDescent="0.25">
      <c r="A73" s="126"/>
      <c r="B73" s="132" t="s">
        <v>1</v>
      </c>
      <c r="C73" s="133"/>
      <c r="D73" s="134"/>
      <c r="E73" s="134"/>
      <c r="F73" s="139"/>
      <c r="G73" s="135"/>
      <c r="H73" s="135"/>
      <c r="I73" s="135">
        <f>SUM(I59:I72)</f>
        <v>0</v>
      </c>
      <c r="J73" s="137">
        <f>SUM(J59:J72)</f>
        <v>0</v>
      </c>
    </row>
    <row r="74" spans="1:10" x14ac:dyDescent="0.25">
      <c r="F74" s="88"/>
      <c r="G74" s="88"/>
      <c r="H74" s="88"/>
      <c r="I74" s="88"/>
      <c r="J74" s="89"/>
    </row>
    <row r="75" spans="1:10" x14ac:dyDescent="0.25">
      <c r="F75" s="88"/>
      <c r="G75" s="88"/>
      <c r="H75" s="88"/>
      <c r="I75" s="88"/>
      <c r="J75" s="89"/>
    </row>
    <row r="76" spans="1:10" x14ac:dyDescent="0.25">
      <c r="F76" s="88"/>
      <c r="G76" s="88"/>
      <c r="H76" s="88"/>
      <c r="I76" s="88"/>
      <c r="J76" s="89"/>
    </row>
  </sheetData>
  <sheetProtection algorithmName="SHA-512" hashValue="l4Arl/3x7IRS51W9Qn9LLKkTZyLZx4FIZlnU4VAr80zueyFTDQJHaeWkJdukdqTOs623PkNYXIirhQ5l1FGMHQ==" saltValue="2Yd08ul0H9sQiGqVNPUBs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71:E71"/>
    <mergeCell ref="C72:E72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50" t="s">
        <v>7</v>
      </c>
      <c r="B2" s="49"/>
      <c r="C2" s="246"/>
      <c r="D2" s="246"/>
      <c r="E2" s="246"/>
      <c r="F2" s="246"/>
      <c r="G2" s="247"/>
    </row>
    <row r="3" spans="1:7" ht="24.9" customHeight="1" x14ac:dyDescent="0.25">
      <c r="A3" s="50" t="s">
        <v>8</v>
      </c>
      <c r="B3" s="49"/>
      <c r="C3" s="246"/>
      <c r="D3" s="246"/>
      <c r="E3" s="246"/>
      <c r="F3" s="246"/>
      <c r="G3" s="247"/>
    </row>
    <row r="4" spans="1:7" ht="24.9" customHeight="1" x14ac:dyDescent="0.25">
      <c r="A4" s="50" t="s">
        <v>9</v>
      </c>
      <c r="B4" s="49"/>
      <c r="C4" s="246"/>
      <c r="D4" s="246"/>
      <c r="E4" s="246"/>
      <c r="F4" s="246"/>
      <c r="G4" s="247"/>
    </row>
    <row r="5" spans="1:7" x14ac:dyDescent="0.25">
      <c r="B5" s="4"/>
      <c r="C5" s="5"/>
      <c r="D5" s="6"/>
    </row>
  </sheetData>
  <sheetProtection algorithmName="SHA-512" hashValue="V4C6Ba9H4LCgBg+5gfv2l5mVQl95s6TEi95gSuo2HW0a/K1T/ky8xH8iNk0jz7NYo2wzHqZtO4nXtwgMRoBqdw==" saltValue="PAESqCGNSSq8oEljE9/gF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8" t="s">
        <v>97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100</v>
      </c>
      <c r="C3" s="249" t="s">
        <v>52</v>
      </c>
      <c r="D3" s="250"/>
      <c r="E3" s="250"/>
      <c r="F3" s="250"/>
      <c r="G3" s="251"/>
      <c r="AC3" s="123" t="s">
        <v>101</v>
      </c>
      <c r="AG3" t="s">
        <v>102</v>
      </c>
    </row>
    <row r="4" spans="1:60" ht="25.2" customHeight="1" x14ac:dyDescent="0.25">
      <c r="A4" s="142" t="s">
        <v>9</v>
      </c>
      <c r="B4" s="143" t="s">
        <v>53</v>
      </c>
      <c r="C4" s="252" t="s">
        <v>52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95</v>
      </c>
      <c r="C8" s="182" t="s">
        <v>27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47894.82</v>
      </c>
      <c r="L8" s="165"/>
      <c r="M8" s="165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X8" s="160"/>
      <c r="AG8" t="s">
        <v>126</v>
      </c>
    </row>
    <row r="9" spans="1:60" outlineLevel="1" x14ac:dyDescent="0.25">
      <c r="A9" s="174">
        <v>1</v>
      </c>
      <c r="B9" s="175" t="s">
        <v>127</v>
      </c>
      <c r="C9" s="183" t="s">
        <v>128</v>
      </c>
      <c r="D9" s="176" t="s">
        <v>129</v>
      </c>
      <c r="E9" s="177">
        <v>1</v>
      </c>
      <c r="F9" s="178">
        <v>0</v>
      </c>
      <c r="G9" s="179">
        <f>ROUND(E9*F9,2)</f>
        <v>0</v>
      </c>
      <c r="H9" s="178">
        <v>0</v>
      </c>
      <c r="I9" s="179">
        <f>ROUND(E9*H9,2)</f>
        <v>0</v>
      </c>
      <c r="J9" s="178">
        <v>5000</v>
      </c>
      <c r="K9" s="179">
        <f>ROUND(E9*J9,2)</f>
        <v>5000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130</v>
      </c>
      <c r="T9" s="180" t="s">
        <v>131</v>
      </c>
      <c r="U9" s="159">
        <v>0</v>
      </c>
      <c r="V9" s="159">
        <f>ROUND(E9*U9,2)</f>
        <v>0</v>
      </c>
      <c r="W9" s="159"/>
      <c r="X9" s="159" t="s">
        <v>132</v>
      </c>
      <c r="Y9" s="149"/>
      <c r="Z9" s="149"/>
      <c r="AA9" s="149"/>
      <c r="AB9" s="149"/>
      <c r="AC9" s="149"/>
      <c r="AD9" s="149"/>
      <c r="AE9" s="149"/>
      <c r="AF9" s="149"/>
      <c r="AG9" s="149" t="s">
        <v>133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5">
      <c r="A10" s="174">
        <v>2</v>
      </c>
      <c r="B10" s="175" t="s">
        <v>134</v>
      </c>
      <c r="C10" s="183" t="s">
        <v>135</v>
      </c>
      <c r="D10" s="176" t="s">
        <v>129</v>
      </c>
      <c r="E10" s="177">
        <v>1</v>
      </c>
      <c r="F10" s="178"/>
      <c r="G10" s="179">
        <f>ROUND(E10*F10,2)</f>
        <v>0</v>
      </c>
      <c r="H10" s="178">
        <v>0</v>
      </c>
      <c r="I10" s="179">
        <f>ROUND(E10*H10,2)</f>
        <v>0</v>
      </c>
      <c r="J10" s="178">
        <v>42894.82</v>
      </c>
      <c r="K10" s="179">
        <f>ROUND(E10*J10,2)</f>
        <v>42894.82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130</v>
      </c>
      <c r="T10" s="180" t="s">
        <v>131</v>
      </c>
      <c r="U10" s="159">
        <v>0</v>
      </c>
      <c r="V10" s="159">
        <f>ROUND(E10*U10,2)</f>
        <v>0</v>
      </c>
      <c r="W10" s="159"/>
      <c r="X10" s="159" t="s">
        <v>132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136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5">
      <c r="A11" s="161" t="s">
        <v>125</v>
      </c>
      <c r="B11" s="162" t="s">
        <v>96</v>
      </c>
      <c r="C11" s="182" t="s">
        <v>28</v>
      </c>
      <c r="D11" s="163"/>
      <c r="E11" s="164"/>
      <c r="F11" s="165"/>
      <c r="G11" s="165">
        <f>SUMIF(AG12:AG13,"&lt;&gt;NOR",G12:G13)</f>
        <v>0</v>
      </c>
      <c r="H11" s="165"/>
      <c r="I11" s="165">
        <f>SUM(I12:I13)</f>
        <v>0</v>
      </c>
      <c r="J11" s="165"/>
      <c r="K11" s="165">
        <f>SUM(K12:K13)</f>
        <v>22872.84</v>
      </c>
      <c r="L11" s="165"/>
      <c r="M11" s="165">
        <f>SUM(M12:M13)</f>
        <v>0</v>
      </c>
      <c r="N11" s="164"/>
      <c r="O11" s="164">
        <f>SUM(O12:O13)</f>
        <v>0</v>
      </c>
      <c r="P11" s="164"/>
      <c r="Q11" s="164">
        <f>SUM(Q12:Q13)</f>
        <v>0</v>
      </c>
      <c r="R11" s="165"/>
      <c r="S11" s="165"/>
      <c r="T11" s="166"/>
      <c r="U11" s="160"/>
      <c r="V11" s="160">
        <f>SUM(V12:V13)</f>
        <v>0</v>
      </c>
      <c r="W11" s="160"/>
      <c r="X11" s="160"/>
      <c r="AG11" t="s">
        <v>126</v>
      </c>
    </row>
    <row r="12" spans="1:60" outlineLevel="1" x14ac:dyDescent="0.25">
      <c r="A12" s="174">
        <v>3</v>
      </c>
      <c r="B12" s="175" t="s">
        <v>137</v>
      </c>
      <c r="C12" s="183" t="s">
        <v>138</v>
      </c>
      <c r="D12" s="176" t="s">
        <v>129</v>
      </c>
      <c r="E12" s="177">
        <v>1</v>
      </c>
      <c r="F12" s="178"/>
      <c r="G12" s="179">
        <f>ROUND(E12*F12,2)</f>
        <v>0</v>
      </c>
      <c r="H12" s="178">
        <v>0</v>
      </c>
      <c r="I12" s="179">
        <f>ROUND(E12*H12,2)</f>
        <v>0</v>
      </c>
      <c r="J12" s="178">
        <v>5000</v>
      </c>
      <c r="K12" s="179">
        <f>ROUND(E12*J12,2)</f>
        <v>5000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130</v>
      </c>
      <c r="T12" s="180" t="s">
        <v>131</v>
      </c>
      <c r="U12" s="159">
        <v>0</v>
      </c>
      <c r="V12" s="159">
        <f>ROUND(E12*U12,2)</f>
        <v>0</v>
      </c>
      <c r="W12" s="159"/>
      <c r="X12" s="159" t="s">
        <v>132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133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67">
        <v>4</v>
      </c>
      <c r="B13" s="168" t="s">
        <v>139</v>
      </c>
      <c r="C13" s="184" t="s">
        <v>140</v>
      </c>
      <c r="D13" s="169" t="s">
        <v>129</v>
      </c>
      <c r="E13" s="170">
        <v>1</v>
      </c>
      <c r="F13" s="171"/>
      <c r="G13" s="172">
        <f>ROUND(E13*F13,2)</f>
        <v>0</v>
      </c>
      <c r="H13" s="171">
        <v>0</v>
      </c>
      <c r="I13" s="172">
        <f>ROUND(E13*H13,2)</f>
        <v>0</v>
      </c>
      <c r="J13" s="171">
        <v>17872.84</v>
      </c>
      <c r="K13" s="172">
        <f>ROUND(E13*J13,2)</f>
        <v>17872.84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130</v>
      </c>
      <c r="T13" s="173" t="s">
        <v>131</v>
      </c>
      <c r="U13" s="159">
        <v>0</v>
      </c>
      <c r="V13" s="159">
        <f>ROUND(E13*U13,2)</f>
        <v>0</v>
      </c>
      <c r="W13" s="159"/>
      <c r="X13" s="159" t="s">
        <v>132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141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5">
      <c r="A14" s="3"/>
      <c r="B14" s="4"/>
      <c r="C14" s="18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112</v>
      </c>
    </row>
    <row r="15" spans="1:60" x14ac:dyDescent="0.25">
      <c r="A15" s="152"/>
      <c r="B15" s="153" t="s">
        <v>29</v>
      </c>
      <c r="C15" s="186"/>
      <c r="D15" s="154"/>
      <c r="E15" s="155"/>
      <c r="F15" s="155"/>
      <c r="G15" s="181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142</v>
      </c>
    </row>
    <row r="16" spans="1:60" x14ac:dyDescent="0.25">
      <c r="C16" s="187"/>
      <c r="D16" s="10"/>
      <c r="AG16" t="s">
        <v>143</v>
      </c>
    </row>
    <row r="17" spans="4:4" x14ac:dyDescent="0.25">
      <c r="D17" s="10"/>
    </row>
    <row r="18" spans="4:4" x14ac:dyDescent="0.25">
      <c r="D18" s="10"/>
    </row>
    <row r="19" spans="4:4" x14ac:dyDescent="0.25">
      <c r="D19" s="10"/>
    </row>
    <row r="20" spans="4:4" x14ac:dyDescent="0.25">
      <c r="D20" s="10"/>
    </row>
    <row r="21" spans="4:4" x14ac:dyDescent="0.25">
      <c r="D21" s="10"/>
    </row>
    <row r="22" spans="4:4" x14ac:dyDescent="0.25">
      <c r="D22" s="10"/>
    </row>
    <row r="23" spans="4:4" x14ac:dyDescent="0.25">
      <c r="D23" s="10"/>
    </row>
    <row r="24" spans="4:4" x14ac:dyDescent="0.25">
      <c r="D24" s="10"/>
    </row>
    <row r="25" spans="4:4" x14ac:dyDescent="0.25">
      <c r="D25" s="10"/>
    </row>
    <row r="26" spans="4:4" x14ac:dyDescent="0.25">
      <c r="D26" s="10"/>
    </row>
    <row r="27" spans="4:4" x14ac:dyDescent="0.25">
      <c r="D27" s="10"/>
    </row>
    <row r="28" spans="4:4" x14ac:dyDescent="0.25">
      <c r="D28" s="10"/>
    </row>
    <row r="29" spans="4:4" x14ac:dyDescent="0.25">
      <c r="D29" s="10"/>
    </row>
    <row r="30" spans="4:4" x14ac:dyDescent="0.25">
      <c r="D30" s="10"/>
    </row>
    <row r="31" spans="4:4" x14ac:dyDescent="0.25">
      <c r="D31" s="10"/>
    </row>
    <row r="32" spans="4:4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33" activePane="bottomLeft" state="frozen"/>
      <selection pane="bottomLeft" activeCell="E253" sqref="E253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8" t="s">
        <v>144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53</v>
      </c>
      <c r="C3" s="249" t="s">
        <v>55</v>
      </c>
      <c r="D3" s="250"/>
      <c r="E3" s="250"/>
      <c r="F3" s="250"/>
      <c r="G3" s="251"/>
      <c r="AC3" s="123" t="s">
        <v>99</v>
      </c>
      <c r="AG3" t="s">
        <v>102</v>
      </c>
    </row>
    <row r="4" spans="1:60" ht="25.2" customHeight="1" x14ac:dyDescent="0.25">
      <c r="A4" s="142" t="s">
        <v>9</v>
      </c>
      <c r="B4" s="143" t="s">
        <v>53</v>
      </c>
      <c r="C4" s="252" t="s">
        <v>55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53</v>
      </c>
      <c r="C8" s="182" t="s">
        <v>71</v>
      </c>
      <c r="D8" s="163"/>
      <c r="E8" s="164"/>
      <c r="F8" s="165"/>
      <c r="G8" s="165">
        <f>SUMIF(AG9:AG77,"&lt;&gt;NOR",G9:G77)</f>
        <v>0</v>
      </c>
      <c r="H8" s="165"/>
      <c r="I8" s="165">
        <f>SUM(I9:I77)</f>
        <v>52173.69</v>
      </c>
      <c r="J8" s="165"/>
      <c r="K8" s="165">
        <f>SUM(K9:K77)</f>
        <v>405352.57000000007</v>
      </c>
      <c r="L8" s="165"/>
      <c r="M8" s="165">
        <f>SUM(M9:M77)</f>
        <v>0</v>
      </c>
      <c r="N8" s="164"/>
      <c r="O8" s="164">
        <f>SUM(O9:O77)</f>
        <v>174.45</v>
      </c>
      <c r="P8" s="164"/>
      <c r="Q8" s="164">
        <f>SUM(Q9:Q77)</f>
        <v>7.35</v>
      </c>
      <c r="R8" s="165"/>
      <c r="S8" s="165"/>
      <c r="T8" s="166"/>
      <c r="U8" s="160"/>
      <c r="V8" s="160">
        <f>SUM(V9:V77)</f>
        <v>423.76</v>
      </c>
      <c r="W8" s="160"/>
      <c r="X8" s="160"/>
      <c r="AG8" t="s">
        <v>126</v>
      </c>
    </row>
    <row r="9" spans="1:60" outlineLevel="1" x14ac:dyDescent="0.25">
      <c r="A9" s="167">
        <v>1</v>
      </c>
      <c r="B9" s="168" t="s">
        <v>145</v>
      </c>
      <c r="C9" s="184" t="s">
        <v>146</v>
      </c>
      <c r="D9" s="169" t="s">
        <v>147</v>
      </c>
      <c r="E9" s="170">
        <v>7.0960000000000001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216</v>
      </c>
      <c r="K9" s="172">
        <f>ROUND(E9*J9,2)</f>
        <v>1532.74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0.22</v>
      </c>
      <c r="Q9" s="170">
        <f>ROUND(E9*P9,2)</f>
        <v>1.56</v>
      </c>
      <c r="R9" s="172" t="s">
        <v>148</v>
      </c>
      <c r="S9" s="172" t="s">
        <v>130</v>
      </c>
      <c r="T9" s="173" t="s">
        <v>130</v>
      </c>
      <c r="U9" s="159">
        <v>0.375</v>
      </c>
      <c r="V9" s="159">
        <f>ROUND(E9*U9,2)</f>
        <v>2.66</v>
      </c>
      <c r="W9" s="159"/>
      <c r="X9" s="159" t="s">
        <v>149</v>
      </c>
      <c r="Y9" s="149"/>
      <c r="Z9" s="149"/>
      <c r="AA9" s="149"/>
      <c r="AB9" s="149"/>
      <c r="AC9" s="149"/>
      <c r="AD9" s="149"/>
      <c r="AE9" s="149"/>
      <c r="AF9" s="149"/>
      <c r="AG9" s="149" t="s">
        <v>150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5">
      <c r="A10" s="156"/>
      <c r="B10" s="157"/>
      <c r="C10" s="191" t="s">
        <v>151</v>
      </c>
      <c r="D10" s="188"/>
      <c r="E10" s="189">
        <v>3.8959999999999999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152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91" t="s">
        <v>153</v>
      </c>
      <c r="D11" s="188"/>
      <c r="E11" s="189">
        <v>3.2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152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0.399999999999999" outlineLevel="1" x14ac:dyDescent="0.25">
      <c r="A12" s="167">
        <v>2</v>
      </c>
      <c r="B12" s="168" t="s">
        <v>154</v>
      </c>
      <c r="C12" s="184" t="s">
        <v>155</v>
      </c>
      <c r="D12" s="169" t="s">
        <v>147</v>
      </c>
      <c r="E12" s="170">
        <v>7.0960000000000001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724</v>
      </c>
      <c r="K12" s="172">
        <f>ROUND(E12*J12,2)</f>
        <v>5137.5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0.36</v>
      </c>
      <c r="Q12" s="170">
        <f>ROUND(E12*P12,2)</f>
        <v>2.5499999999999998</v>
      </c>
      <c r="R12" s="172" t="s">
        <v>148</v>
      </c>
      <c r="S12" s="172" t="s">
        <v>130</v>
      </c>
      <c r="T12" s="173" t="s">
        <v>130</v>
      </c>
      <c r="U12" s="159">
        <v>1.2270000000000001</v>
      </c>
      <c r="V12" s="159">
        <f>ROUND(E12*U12,2)</f>
        <v>8.7100000000000009</v>
      </c>
      <c r="W12" s="159"/>
      <c r="X12" s="159" t="s">
        <v>149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56"/>
      <c r="B13" s="157"/>
      <c r="C13" s="191" t="s">
        <v>156</v>
      </c>
      <c r="D13" s="188"/>
      <c r="E13" s="189">
        <v>7.0960000000000001</v>
      </c>
      <c r="F13" s="159"/>
      <c r="G13" s="159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152</v>
      </c>
      <c r="AH13" s="149">
        <v>5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67">
        <v>3</v>
      </c>
      <c r="B14" s="168" t="s">
        <v>157</v>
      </c>
      <c r="C14" s="184" t="s">
        <v>158</v>
      </c>
      <c r="D14" s="169" t="s">
        <v>159</v>
      </c>
      <c r="E14" s="170">
        <v>12</v>
      </c>
      <c r="F14" s="171"/>
      <c r="G14" s="172">
        <f>ROUND(E14*F14,2)</f>
        <v>0</v>
      </c>
      <c r="H14" s="171">
        <v>0</v>
      </c>
      <c r="I14" s="172">
        <f>ROUND(E14*H14,2)</f>
        <v>0</v>
      </c>
      <c r="J14" s="171">
        <v>90.6</v>
      </c>
      <c r="K14" s="172">
        <f>ROUND(E14*J14,2)</f>
        <v>1087.2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0.27</v>
      </c>
      <c r="Q14" s="170">
        <f>ROUND(E14*P14,2)</f>
        <v>3.24</v>
      </c>
      <c r="R14" s="172" t="s">
        <v>148</v>
      </c>
      <c r="S14" s="172" t="s">
        <v>130</v>
      </c>
      <c r="T14" s="173" t="s">
        <v>130</v>
      </c>
      <c r="U14" s="159">
        <v>0.123</v>
      </c>
      <c r="V14" s="159">
        <f>ROUND(E14*U14,2)</f>
        <v>1.48</v>
      </c>
      <c r="W14" s="159"/>
      <c r="X14" s="159" t="s">
        <v>149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150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56"/>
      <c r="B15" s="157"/>
      <c r="C15" s="255" t="s">
        <v>160</v>
      </c>
      <c r="D15" s="256"/>
      <c r="E15" s="256"/>
      <c r="F15" s="256"/>
      <c r="G15" s="256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161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90" t="str">
        <f>C15</f>
        <v>s vybouráním lože, s přemístěním hmot na skládku na vzdálenost do 3 m nebo naložením na dopravní prostředek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191" t="s">
        <v>162</v>
      </c>
      <c r="D16" s="188"/>
      <c r="E16" s="189">
        <v>12</v>
      </c>
      <c r="F16" s="159"/>
      <c r="G16" s="159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152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67">
        <v>4</v>
      </c>
      <c r="B17" s="168" t="s">
        <v>163</v>
      </c>
      <c r="C17" s="184" t="s">
        <v>164</v>
      </c>
      <c r="D17" s="169" t="s">
        <v>165</v>
      </c>
      <c r="E17" s="170">
        <v>195.38749999999999</v>
      </c>
      <c r="F17" s="171"/>
      <c r="G17" s="172">
        <f>ROUND(E17*F17,2)</f>
        <v>0</v>
      </c>
      <c r="H17" s="171">
        <v>0</v>
      </c>
      <c r="I17" s="172">
        <f>ROUND(E17*H17,2)</f>
        <v>0</v>
      </c>
      <c r="J17" s="171">
        <v>136.5</v>
      </c>
      <c r="K17" s="172">
        <f>ROUND(E17*J17,2)</f>
        <v>26670.39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 t="s">
        <v>166</v>
      </c>
      <c r="S17" s="172" t="s">
        <v>130</v>
      </c>
      <c r="T17" s="173" t="s">
        <v>130</v>
      </c>
      <c r="U17" s="159">
        <v>0.12</v>
      </c>
      <c r="V17" s="159">
        <f>ROUND(E17*U17,2)</f>
        <v>23.45</v>
      </c>
      <c r="W17" s="159"/>
      <c r="X17" s="159" t="s">
        <v>149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150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1" outlineLevel="1" x14ac:dyDescent="0.25">
      <c r="A18" s="156"/>
      <c r="B18" s="157"/>
      <c r="C18" s="255" t="s">
        <v>167</v>
      </c>
      <c r="D18" s="256"/>
      <c r="E18" s="256"/>
      <c r="F18" s="256"/>
      <c r="G18" s="256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161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90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191" t="s">
        <v>168</v>
      </c>
      <c r="D19" s="188"/>
      <c r="E19" s="189">
        <v>78.155000000000001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152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5">
      <c r="A20" s="156"/>
      <c r="B20" s="157"/>
      <c r="C20" s="191" t="s">
        <v>169</v>
      </c>
      <c r="D20" s="188"/>
      <c r="E20" s="189">
        <v>117.2325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152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5">
      <c r="A21" s="167">
        <v>5</v>
      </c>
      <c r="B21" s="168" t="s">
        <v>170</v>
      </c>
      <c r="C21" s="184" t="s">
        <v>171</v>
      </c>
      <c r="D21" s="169" t="s">
        <v>165</v>
      </c>
      <c r="E21" s="170">
        <v>195.38749999999999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25.1</v>
      </c>
      <c r="K21" s="172">
        <f>ROUND(E21*J21,2)</f>
        <v>4904.2299999999996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166</v>
      </c>
      <c r="S21" s="172" t="s">
        <v>130</v>
      </c>
      <c r="T21" s="173" t="s">
        <v>130</v>
      </c>
      <c r="U21" s="159">
        <v>4.3099999999999999E-2</v>
      </c>
      <c r="V21" s="159">
        <f>ROUND(E21*U21,2)</f>
        <v>8.42</v>
      </c>
      <c r="W21" s="159"/>
      <c r="X21" s="159" t="s">
        <v>149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1" outlineLevel="1" x14ac:dyDescent="0.25">
      <c r="A22" s="156"/>
      <c r="B22" s="157"/>
      <c r="C22" s="255" t="s">
        <v>167</v>
      </c>
      <c r="D22" s="256"/>
      <c r="E22" s="256"/>
      <c r="F22" s="256"/>
      <c r="G22" s="256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90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149"/>
      <c r="BC22" s="149"/>
      <c r="BD22" s="149"/>
      <c r="BE22" s="149"/>
      <c r="BF22" s="149"/>
      <c r="BG22" s="149"/>
      <c r="BH22" s="149"/>
    </row>
    <row r="23" spans="1:60" outlineLevel="1" x14ac:dyDescent="0.25">
      <c r="A23" s="156"/>
      <c r="B23" s="157"/>
      <c r="C23" s="191" t="s">
        <v>172</v>
      </c>
      <c r="D23" s="188"/>
      <c r="E23" s="189">
        <v>195.38749999999999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152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5">
      <c r="A24" s="167">
        <v>6</v>
      </c>
      <c r="B24" s="168" t="s">
        <v>173</v>
      </c>
      <c r="C24" s="184" t="s">
        <v>174</v>
      </c>
      <c r="D24" s="169" t="s">
        <v>165</v>
      </c>
      <c r="E24" s="170">
        <v>163.5</v>
      </c>
      <c r="F24" s="171"/>
      <c r="G24" s="172">
        <f>ROUND(E24*F24,2)</f>
        <v>0</v>
      </c>
      <c r="H24" s="171">
        <v>0</v>
      </c>
      <c r="I24" s="172">
        <f>ROUND(E24*H24,2)</f>
        <v>0</v>
      </c>
      <c r="J24" s="171">
        <v>165.5</v>
      </c>
      <c r="K24" s="172">
        <f>ROUND(E24*J24,2)</f>
        <v>27059.25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166</v>
      </c>
      <c r="S24" s="172" t="s">
        <v>130</v>
      </c>
      <c r="T24" s="173" t="s">
        <v>130</v>
      </c>
      <c r="U24" s="159">
        <v>0.16</v>
      </c>
      <c r="V24" s="159">
        <f>ROUND(E24*U24,2)</f>
        <v>26.16</v>
      </c>
      <c r="W24" s="159"/>
      <c r="X24" s="159" t="s">
        <v>149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150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1" outlineLevel="1" x14ac:dyDescent="0.25">
      <c r="A25" s="156"/>
      <c r="B25" s="157"/>
      <c r="C25" s="255" t="s">
        <v>175</v>
      </c>
      <c r="D25" s="256"/>
      <c r="E25" s="256"/>
      <c r="F25" s="256"/>
      <c r="G25" s="256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161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90" t="str">
        <f>C25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191" t="s">
        <v>176</v>
      </c>
      <c r="D26" s="188"/>
      <c r="E26" s="189">
        <v>21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152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5">
      <c r="A27" s="156"/>
      <c r="B27" s="157"/>
      <c r="C27" s="191" t="s">
        <v>177</v>
      </c>
      <c r="D27" s="188"/>
      <c r="E27" s="189">
        <v>33.6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152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56"/>
      <c r="B28" s="157"/>
      <c r="C28" s="191" t="s">
        <v>178</v>
      </c>
      <c r="D28" s="188"/>
      <c r="E28" s="189">
        <v>2.7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152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5">
      <c r="A29" s="156"/>
      <c r="B29" s="157"/>
      <c r="C29" s="191" t="s">
        <v>179</v>
      </c>
      <c r="D29" s="188"/>
      <c r="E29" s="189">
        <v>77.400000000000006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152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191" t="s">
        <v>180</v>
      </c>
      <c r="D30" s="188"/>
      <c r="E30" s="189">
        <v>28.8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152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67">
        <v>7</v>
      </c>
      <c r="B31" s="168" t="s">
        <v>181</v>
      </c>
      <c r="C31" s="184" t="s">
        <v>182</v>
      </c>
      <c r="D31" s="169" t="s">
        <v>165</v>
      </c>
      <c r="E31" s="170">
        <v>163.5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39.5</v>
      </c>
      <c r="K31" s="172">
        <f>ROUND(E31*J31,2)</f>
        <v>6458.25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 t="s">
        <v>166</v>
      </c>
      <c r="S31" s="172" t="s">
        <v>130</v>
      </c>
      <c r="T31" s="173" t="s">
        <v>130</v>
      </c>
      <c r="U31" s="159">
        <v>8.4000000000000005E-2</v>
      </c>
      <c r="V31" s="159">
        <f>ROUND(E31*U31,2)</f>
        <v>13.73</v>
      </c>
      <c r="W31" s="159"/>
      <c r="X31" s="159" t="s">
        <v>149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150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1" outlineLevel="1" x14ac:dyDescent="0.25">
      <c r="A32" s="156"/>
      <c r="B32" s="157"/>
      <c r="C32" s="255" t="s">
        <v>175</v>
      </c>
      <c r="D32" s="256"/>
      <c r="E32" s="256"/>
      <c r="F32" s="256"/>
      <c r="G32" s="256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161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90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91" t="s">
        <v>183</v>
      </c>
      <c r="D33" s="188"/>
      <c r="E33" s="189">
        <v>163.5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152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67">
        <v>8</v>
      </c>
      <c r="B34" s="168" t="s">
        <v>184</v>
      </c>
      <c r="C34" s="184" t="s">
        <v>185</v>
      </c>
      <c r="D34" s="169" t="s">
        <v>147</v>
      </c>
      <c r="E34" s="170">
        <v>341.4</v>
      </c>
      <c r="F34" s="171"/>
      <c r="G34" s="172">
        <f>ROUND(E34*F34,2)</f>
        <v>0</v>
      </c>
      <c r="H34" s="171">
        <v>13.94</v>
      </c>
      <c r="I34" s="172">
        <f>ROUND(E34*H34,2)</f>
        <v>4759.12</v>
      </c>
      <c r="J34" s="171">
        <v>126.06</v>
      </c>
      <c r="K34" s="172">
        <f>ROUND(E34*J34,2)</f>
        <v>43036.88</v>
      </c>
      <c r="L34" s="172">
        <v>21</v>
      </c>
      <c r="M34" s="172">
        <f>G34*(1+L34/100)</f>
        <v>0</v>
      </c>
      <c r="N34" s="170">
        <v>9.8999999999999999E-4</v>
      </c>
      <c r="O34" s="170">
        <f>ROUND(E34*N34,2)</f>
        <v>0.34</v>
      </c>
      <c r="P34" s="170">
        <v>0</v>
      </c>
      <c r="Q34" s="170">
        <f>ROUND(E34*P34,2)</f>
        <v>0</v>
      </c>
      <c r="R34" s="172" t="s">
        <v>166</v>
      </c>
      <c r="S34" s="172" t="s">
        <v>130</v>
      </c>
      <c r="T34" s="173" t="s">
        <v>130</v>
      </c>
      <c r="U34" s="159">
        <v>0.23599999999999999</v>
      </c>
      <c r="V34" s="159">
        <f>ROUND(E34*U34,2)</f>
        <v>80.569999999999993</v>
      </c>
      <c r="W34" s="159"/>
      <c r="X34" s="159" t="s">
        <v>149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186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5">
      <c r="A35" s="156"/>
      <c r="B35" s="157"/>
      <c r="C35" s="255" t="s">
        <v>187</v>
      </c>
      <c r="D35" s="256"/>
      <c r="E35" s="256"/>
      <c r="F35" s="256"/>
      <c r="G35" s="25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56"/>
      <c r="B36" s="157"/>
      <c r="C36" s="191" t="s">
        <v>188</v>
      </c>
      <c r="D36" s="188"/>
      <c r="E36" s="189">
        <v>42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152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56"/>
      <c r="B37" s="157"/>
      <c r="C37" s="191" t="s">
        <v>189</v>
      </c>
      <c r="D37" s="188"/>
      <c r="E37" s="189">
        <v>67.2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152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91" t="s">
        <v>190</v>
      </c>
      <c r="D38" s="188"/>
      <c r="E38" s="189">
        <v>5.4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152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5">
      <c r="A39" s="156"/>
      <c r="B39" s="157"/>
      <c r="C39" s="191" t="s">
        <v>191</v>
      </c>
      <c r="D39" s="188"/>
      <c r="E39" s="189">
        <v>154.80000000000001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152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5">
      <c r="A40" s="156"/>
      <c r="B40" s="157"/>
      <c r="C40" s="191" t="s">
        <v>192</v>
      </c>
      <c r="D40" s="188"/>
      <c r="E40" s="189">
        <v>72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152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5">
      <c r="A41" s="167">
        <v>9</v>
      </c>
      <c r="B41" s="168" t="s">
        <v>193</v>
      </c>
      <c r="C41" s="184" t="s">
        <v>194</v>
      </c>
      <c r="D41" s="169" t="s">
        <v>147</v>
      </c>
      <c r="E41" s="170">
        <v>341.4</v>
      </c>
      <c r="F41" s="171"/>
      <c r="G41" s="172">
        <f>ROUND(E41*F41,2)</f>
        <v>0</v>
      </c>
      <c r="H41" s="171">
        <v>0</v>
      </c>
      <c r="I41" s="172">
        <f>ROUND(E41*H41,2)</f>
        <v>0</v>
      </c>
      <c r="J41" s="171">
        <v>29.8</v>
      </c>
      <c r="K41" s="172">
        <f>ROUND(E41*J41,2)</f>
        <v>10173.719999999999</v>
      </c>
      <c r="L41" s="172">
        <v>21</v>
      </c>
      <c r="M41" s="172">
        <f>G41*(1+L41/100)</f>
        <v>0</v>
      </c>
      <c r="N41" s="170">
        <v>0</v>
      </c>
      <c r="O41" s="170">
        <f>ROUND(E41*N41,2)</f>
        <v>0</v>
      </c>
      <c r="P41" s="170">
        <v>0</v>
      </c>
      <c r="Q41" s="170">
        <f>ROUND(E41*P41,2)</f>
        <v>0</v>
      </c>
      <c r="R41" s="172" t="s">
        <v>166</v>
      </c>
      <c r="S41" s="172" t="s">
        <v>130</v>
      </c>
      <c r="T41" s="173" t="s">
        <v>130</v>
      </c>
      <c r="U41" s="159">
        <v>7.0000000000000007E-2</v>
      </c>
      <c r="V41" s="159">
        <f>ROUND(E41*U41,2)</f>
        <v>23.9</v>
      </c>
      <c r="W41" s="159"/>
      <c r="X41" s="159" t="s">
        <v>149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186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5">
      <c r="A42" s="156"/>
      <c r="B42" s="157"/>
      <c r="C42" s="255" t="s">
        <v>195</v>
      </c>
      <c r="D42" s="256"/>
      <c r="E42" s="256"/>
      <c r="F42" s="256"/>
      <c r="G42" s="256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161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5">
      <c r="A43" s="156"/>
      <c r="B43" s="157"/>
      <c r="C43" s="191" t="s">
        <v>196</v>
      </c>
      <c r="D43" s="188"/>
      <c r="E43" s="189">
        <v>341.4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152</v>
      </c>
      <c r="AH43" s="149">
        <v>5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5">
      <c r="A44" s="167">
        <v>10</v>
      </c>
      <c r="B44" s="168" t="s">
        <v>197</v>
      </c>
      <c r="C44" s="184" t="s">
        <v>198</v>
      </c>
      <c r="D44" s="169" t="s">
        <v>165</v>
      </c>
      <c r="E44" s="170">
        <v>188.065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286.5</v>
      </c>
      <c r="K44" s="172">
        <f>ROUND(E44*J44,2)</f>
        <v>53880.62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166</v>
      </c>
      <c r="S44" s="172" t="s">
        <v>130</v>
      </c>
      <c r="T44" s="173" t="s">
        <v>130</v>
      </c>
      <c r="U44" s="159">
        <v>1.0999999999999999E-2</v>
      </c>
      <c r="V44" s="159">
        <f>ROUND(E44*U44,2)</f>
        <v>2.0699999999999998</v>
      </c>
      <c r="W44" s="159"/>
      <c r="X44" s="159" t="s">
        <v>149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150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5">
      <c r="A45" s="156"/>
      <c r="B45" s="157"/>
      <c r="C45" s="255" t="s">
        <v>199</v>
      </c>
      <c r="D45" s="256"/>
      <c r="E45" s="256"/>
      <c r="F45" s="256"/>
      <c r="G45" s="256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1" t="s">
        <v>172</v>
      </c>
      <c r="D46" s="188"/>
      <c r="E46" s="189">
        <v>195.38749999999999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5">
      <c r="A47" s="156"/>
      <c r="B47" s="157"/>
      <c r="C47" s="191" t="s">
        <v>183</v>
      </c>
      <c r="D47" s="188"/>
      <c r="E47" s="189">
        <v>163.5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152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191" t="s">
        <v>200</v>
      </c>
      <c r="D48" s="188"/>
      <c r="E48" s="189">
        <v>-170.82249999999999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152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0.399999999999999" outlineLevel="1" x14ac:dyDescent="0.25">
      <c r="A49" s="167">
        <v>11</v>
      </c>
      <c r="B49" s="168" t="s">
        <v>201</v>
      </c>
      <c r="C49" s="184" t="s">
        <v>202</v>
      </c>
      <c r="D49" s="169" t="s">
        <v>165</v>
      </c>
      <c r="E49" s="170">
        <v>188.065</v>
      </c>
      <c r="F49" s="171"/>
      <c r="G49" s="172">
        <f>ROUND(E49*F49,2)</f>
        <v>0</v>
      </c>
      <c r="H49" s="171">
        <v>0</v>
      </c>
      <c r="I49" s="172">
        <f>ROUND(E49*H49,2)</f>
        <v>0</v>
      </c>
      <c r="J49" s="171">
        <v>70.2</v>
      </c>
      <c r="K49" s="172">
        <f>ROUND(E49*J49,2)</f>
        <v>13202.16</v>
      </c>
      <c r="L49" s="172">
        <v>21</v>
      </c>
      <c r="M49" s="172">
        <f>G49*(1+L49/100)</f>
        <v>0</v>
      </c>
      <c r="N49" s="170">
        <v>0</v>
      </c>
      <c r="O49" s="170">
        <f>ROUND(E49*N49,2)</f>
        <v>0</v>
      </c>
      <c r="P49" s="170">
        <v>0</v>
      </c>
      <c r="Q49" s="170">
        <f>ROUND(E49*P49,2)</f>
        <v>0</v>
      </c>
      <c r="R49" s="172" t="s">
        <v>166</v>
      </c>
      <c r="S49" s="172" t="s">
        <v>130</v>
      </c>
      <c r="T49" s="173" t="s">
        <v>130</v>
      </c>
      <c r="U49" s="159">
        <v>5.2999999999999999E-2</v>
      </c>
      <c r="V49" s="159">
        <f>ROUND(E49*U49,2)</f>
        <v>9.9700000000000006</v>
      </c>
      <c r="W49" s="159"/>
      <c r="X49" s="159" t="s">
        <v>149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186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5">
      <c r="A50" s="156"/>
      <c r="B50" s="157"/>
      <c r="C50" s="191" t="s">
        <v>203</v>
      </c>
      <c r="D50" s="188"/>
      <c r="E50" s="189">
        <v>188.065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152</v>
      </c>
      <c r="AH50" s="149">
        <v>5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0.399999999999999" outlineLevel="1" x14ac:dyDescent="0.25">
      <c r="A51" s="167">
        <v>12</v>
      </c>
      <c r="B51" s="168" t="s">
        <v>204</v>
      </c>
      <c r="C51" s="184" t="s">
        <v>205</v>
      </c>
      <c r="D51" s="169" t="s">
        <v>165</v>
      </c>
      <c r="E51" s="170">
        <v>188.065</v>
      </c>
      <c r="F51" s="171"/>
      <c r="G51" s="172">
        <f>ROUND(E51*F51,2)</f>
        <v>0</v>
      </c>
      <c r="H51" s="171">
        <v>0</v>
      </c>
      <c r="I51" s="172">
        <f>ROUND(E51*H51,2)</f>
        <v>0</v>
      </c>
      <c r="J51" s="171">
        <v>16.8</v>
      </c>
      <c r="K51" s="172">
        <f>ROUND(E51*J51,2)</f>
        <v>3159.49</v>
      </c>
      <c r="L51" s="172">
        <v>21</v>
      </c>
      <c r="M51" s="172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2" t="s">
        <v>166</v>
      </c>
      <c r="S51" s="172" t="s">
        <v>130</v>
      </c>
      <c r="T51" s="173" t="s">
        <v>130</v>
      </c>
      <c r="U51" s="159">
        <v>8.9999999999999993E-3</v>
      </c>
      <c r="V51" s="159">
        <f>ROUND(E51*U51,2)</f>
        <v>1.69</v>
      </c>
      <c r="W51" s="159"/>
      <c r="X51" s="159" t="s">
        <v>149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150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56"/>
      <c r="B52" s="157"/>
      <c r="C52" s="191" t="s">
        <v>203</v>
      </c>
      <c r="D52" s="188"/>
      <c r="E52" s="189">
        <v>188.065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152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67">
        <v>13</v>
      </c>
      <c r="B53" s="168" t="s">
        <v>206</v>
      </c>
      <c r="C53" s="184" t="s">
        <v>207</v>
      </c>
      <c r="D53" s="169" t="s">
        <v>165</v>
      </c>
      <c r="E53" s="170">
        <v>170.82249999999999</v>
      </c>
      <c r="F53" s="171"/>
      <c r="G53" s="172">
        <f>ROUND(E53*F53,2)</f>
        <v>0</v>
      </c>
      <c r="H53" s="171">
        <v>0</v>
      </c>
      <c r="I53" s="172">
        <f>ROUND(E53*H53,2)</f>
        <v>0</v>
      </c>
      <c r="J53" s="171">
        <v>129.5</v>
      </c>
      <c r="K53" s="172">
        <f>ROUND(E53*J53,2)</f>
        <v>22121.51</v>
      </c>
      <c r="L53" s="172">
        <v>21</v>
      </c>
      <c r="M53" s="172">
        <f>G53*(1+L53/100)</f>
        <v>0</v>
      </c>
      <c r="N53" s="170">
        <v>0</v>
      </c>
      <c r="O53" s="170">
        <f>ROUND(E53*N53,2)</f>
        <v>0</v>
      </c>
      <c r="P53" s="170">
        <v>0</v>
      </c>
      <c r="Q53" s="170">
        <f>ROUND(E53*P53,2)</f>
        <v>0</v>
      </c>
      <c r="R53" s="172" t="s">
        <v>166</v>
      </c>
      <c r="S53" s="172" t="s">
        <v>130</v>
      </c>
      <c r="T53" s="173" t="s">
        <v>130</v>
      </c>
      <c r="U53" s="159">
        <v>0.20200000000000001</v>
      </c>
      <c r="V53" s="159">
        <f>ROUND(E53*U53,2)</f>
        <v>34.51</v>
      </c>
      <c r="W53" s="159"/>
      <c r="X53" s="159" t="s">
        <v>149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150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5">
      <c r="A54" s="156"/>
      <c r="B54" s="157"/>
      <c r="C54" s="255" t="s">
        <v>208</v>
      </c>
      <c r="D54" s="256"/>
      <c r="E54" s="256"/>
      <c r="F54" s="256"/>
      <c r="G54" s="256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161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91" t="s">
        <v>172</v>
      </c>
      <c r="D55" s="188"/>
      <c r="E55" s="189">
        <v>195.38749999999999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152</v>
      </c>
      <c r="AH55" s="149">
        <v>5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5">
      <c r="A56" s="156"/>
      <c r="B56" s="157"/>
      <c r="C56" s="191" t="s">
        <v>183</v>
      </c>
      <c r="D56" s="188"/>
      <c r="E56" s="189">
        <v>163.5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152</v>
      </c>
      <c r="AH56" s="149">
        <v>5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5">
      <c r="A57" s="156"/>
      <c r="B57" s="157"/>
      <c r="C57" s="191" t="s">
        <v>209</v>
      </c>
      <c r="D57" s="188"/>
      <c r="E57" s="189">
        <v>-53.71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152</v>
      </c>
      <c r="AH57" s="149">
        <v>5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5">
      <c r="A58" s="156"/>
      <c r="B58" s="157"/>
      <c r="C58" s="191" t="s">
        <v>210</v>
      </c>
      <c r="D58" s="188"/>
      <c r="E58" s="189">
        <v>-46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152</v>
      </c>
      <c r="AH58" s="149">
        <v>5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5">
      <c r="A59" s="156"/>
      <c r="B59" s="157"/>
      <c r="C59" s="191" t="s">
        <v>211</v>
      </c>
      <c r="D59" s="188"/>
      <c r="E59" s="189">
        <v>-19.355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152</v>
      </c>
      <c r="AH59" s="149">
        <v>5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5">
      <c r="A60" s="156"/>
      <c r="B60" s="157"/>
      <c r="C60" s="191" t="s">
        <v>212</v>
      </c>
      <c r="D60" s="188"/>
      <c r="E60" s="189">
        <v>-6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152</v>
      </c>
      <c r="AH60" s="149">
        <v>5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5">
      <c r="A61" s="156"/>
      <c r="B61" s="157"/>
      <c r="C61" s="191" t="s">
        <v>213</v>
      </c>
      <c r="D61" s="188"/>
      <c r="E61" s="189">
        <v>-25.2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152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5">
      <c r="A62" s="156"/>
      <c r="B62" s="157"/>
      <c r="C62" s="191" t="s">
        <v>214</v>
      </c>
      <c r="D62" s="188"/>
      <c r="E62" s="189">
        <v>-37.799999999999997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152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5">
      <c r="A63" s="167">
        <v>14</v>
      </c>
      <c r="B63" s="168" t="s">
        <v>215</v>
      </c>
      <c r="C63" s="184" t="s">
        <v>216</v>
      </c>
      <c r="D63" s="169" t="s">
        <v>165</v>
      </c>
      <c r="E63" s="170">
        <v>53.71</v>
      </c>
      <c r="F63" s="171"/>
      <c r="G63" s="172">
        <f>ROUND(E63*F63,2)</f>
        <v>0</v>
      </c>
      <c r="H63" s="171">
        <v>511.26</v>
      </c>
      <c r="I63" s="172">
        <f>ROUND(E63*H63,2)</f>
        <v>27459.77</v>
      </c>
      <c r="J63" s="171">
        <v>632.74</v>
      </c>
      <c r="K63" s="172">
        <f>ROUND(E63*J63,2)</f>
        <v>33984.47</v>
      </c>
      <c r="L63" s="172">
        <v>21</v>
      </c>
      <c r="M63" s="172">
        <f>G63*(1+L63/100)</f>
        <v>0</v>
      </c>
      <c r="N63" s="170">
        <v>1.7</v>
      </c>
      <c r="O63" s="170">
        <f>ROUND(E63*N63,2)</f>
        <v>91.31</v>
      </c>
      <c r="P63" s="170">
        <v>0</v>
      </c>
      <c r="Q63" s="170">
        <f>ROUND(E63*P63,2)</f>
        <v>0</v>
      </c>
      <c r="R63" s="172" t="s">
        <v>166</v>
      </c>
      <c r="S63" s="172" t="s">
        <v>130</v>
      </c>
      <c r="T63" s="173" t="s">
        <v>130</v>
      </c>
      <c r="U63" s="159">
        <v>1.587</v>
      </c>
      <c r="V63" s="159">
        <f>ROUND(E63*U63,2)</f>
        <v>85.24</v>
      </c>
      <c r="W63" s="159"/>
      <c r="X63" s="159" t="s">
        <v>149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186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1" outlineLevel="1" x14ac:dyDescent="0.25">
      <c r="A64" s="156"/>
      <c r="B64" s="157"/>
      <c r="C64" s="255" t="s">
        <v>217</v>
      </c>
      <c r="D64" s="256"/>
      <c r="E64" s="256"/>
      <c r="F64" s="256"/>
      <c r="G64" s="256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161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90" t="str">
        <f>C64</f>
        <v>sypaninou z vhodných hornin tř. 1 - 4 nebo materiálem připraveným podél výkopu ve vzdálenosti do 3 m od jeho kraje, pro jakoukoliv hloubku výkopu a jakoukoliv míru zhutnění,</v>
      </c>
      <c r="BB64" s="149"/>
      <c r="BC64" s="149"/>
      <c r="BD64" s="149"/>
      <c r="BE64" s="149"/>
      <c r="BF64" s="149"/>
      <c r="BG64" s="149"/>
      <c r="BH64" s="149"/>
    </row>
    <row r="65" spans="1:60" outlineLevel="1" x14ac:dyDescent="0.25">
      <c r="A65" s="156"/>
      <c r="B65" s="157"/>
      <c r="C65" s="191" t="s">
        <v>218</v>
      </c>
      <c r="D65" s="188"/>
      <c r="E65" s="189">
        <v>5.95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152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5">
      <c r="A66" s="156"/>
      <c r="B66" s="157"/>
      <c r="C66" s="191" t="s">
        <v>219</v>
      </c>
      <c r="D66" s="188"/>
      <c r="E66" s="189">
        <v>10.08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152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5">
      <c r="A67" s="156"/>
      <c r="B67" s="157"/>
      <c r="C67" s="191" t="s">
        <v>220</v>
      </c>
      <c r="D67" s="188"/>
      <c r="E67" s="189">
        <v>0.9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152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5">
      <c r="A68" s="156"/>
      <c r="B68" s="157"/>
      <c r="C68" s="191" t="s">
        <v>221</v>
      </c>
      <c r="D68" s="188"/>
      <c r="E68" s="189">
        <v>28.38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152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5">
      <c r="A69" s="156"/>
      <c r="B69" s="157"/>
      <c r="C69" s="191" t="s">
        <v>222</v>
      </c>
      <c r="D69" s="188"/>
      <c r="E69" s="189">
        <v>8.4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152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5">
      <c r="A70" s="167">
        <v>15</v>
      </c>
      <c r="B70" s="168" t="s">
        <v>223</v>
      </c>
      <c r="C70" s="184" t="s">
        <v>224</v>
      </c>
      <c r="D70" s="169" t="s">
        <v>165</v>
      </c>
      <c r="E70" s="170">
        <v>46</v>
      </c>
      <c r="F70" s="171"/>
      <c r="G70" s="172">
        <f>ROUND(E70*F70,2)</f>
        <v>0</v>
      </c>
      <c r="H70" s="171">
        <v>0</v>
      </c>
      <c r="I70" s="172">
        <f>ROUND(E70*H70,2)</f>
        <v>0</v>
      </c>
      <c r="J70" s="171">
        <v>925</v>
      </c>
      <c r="K70" s="172">
        <f>ROUND(E70*J70,2)</f>
        <v>42550</v>
      </c>
      <c r="L70" s="172">
        <v>21</v>
      </c>
      <c r="M70" s="172">
        <f>G70*(1+L70/100)</f>
        <v>0</v>
      </c>
      <c r="N70" s="170">
        <v>0</v>
      </c>
      <c r="O70" s="170">
        <f>ROUND(E70*N70,2)</f>
        <v>0</v>
      </c>
      <c r="P70" s="170">
        <v>0</v>
      </c>
      <c r="Q70" s="170">
        <f>ROUND(E70*P70,2)</f>
        <v>0</v>
      </c>
      <c r="R70" s="172" t="s">
        <v>166</v>
      </c>
      <c r="S70" s="172" t="s">
        <v>130</v>
      </c>
      <c r="T70" s="173" t="s">
        <v>130</v>
      </c>
      <c r="U70" s="159">
        <v>2.2000000000000002</v>
      </c>
      <c r="V70" s="159">
        <f>ROUND(E70*U70,2)</f>
        <v>101.2</v>
      </c>
      <c r="W70" s="159"/>
      <c r="X70" s="159" t="s">
        <v>149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150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5">
      <c r="A71" s="156"/>
      <c r="B71" s="157"/>
      <c r="C71" s="255" t="s">
        <v>225</v>
      </c>
      <c r="D71" s="256"/>
      <c r="E71" s="256"/>
      <c r="F71" s="256"/>
      <c r="G71" s="256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161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90" t="str">
        <f>C71</f>
        <v>sypaninou z vhodných hornin tř. 1 - 4 nebo materiálem, uloženým ve vzdálenosti do 30 m od vnějšího kraje objektu, pro jakoukoliv míru zhutnění,</v>
      </c>
      <c r="BB71" s="149"/>
      <c r="BC71" s="149"/>
      <c r="BD71" s="149"/>
      <c r="BE71" s="149"/>
      <c r="BF71" s="149"/>
      <c r="BG71" s="149"/>
      <c r="BH71" s="149"/>
    </row>
    <row r="72" spans="1:60" outlineLevel="1" x14ac:dyDescent="0.25">
      <c r="A72" s="156"/>
      <c r="B72" s="157"/>
      <c r="C72" s="191" t="s">
        <v>226</v>
      </c>
      <c r="D72" s="188"/>
      <c r="E72" s="189">
        <v>18.399999999999999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152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5">
      <c r="A73" s="156"/>
      <c r="B73" s="157"/>
      <c r="C73" s="191" t="s">
        <v>227</v>
      </c>
      <c r="D73" s="188"/>
      <c r="E73" s="189">
        <v>27.6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152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5">
      <c r="A74" s="167">
        <v>16</v>
      </c>
      <c r="B74" s="168" t="s">
        <v>228</v>
      </c>
      <c r="C74" s="184" t="s">
        <v>229</v>
      </c>
      <c r="D74" s="169" t="s">
        <v>165</v>
      </c>
      <c r="E74" s="170">
        <v>188.065</v>
      </c>
      <c r="F74" s="171"/>
      <c r="G74" s="172">
        <f>ROUND(E74*F74,2)</f>
        <v>0</v>
      </c>
      <c r="H74" s="171">
        <v>0</v>
      </c>
      <c r="I74" s="172">
        <f>ROUND(E74*H74,2)</f>
        <v>0</v>
      </c>
      <c r="J74" s="171">
        <v>587</v>
      </c>
      <c r="K74" s="172">
        <f>ROUND(E74*J74,2)</f>
        <v>110394.16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 t="s">
        <v>166</v>
      </c>
      <c r="S74" s="172" t="s">
        <v>130</v>
      </c>
      <c r="T74" s="173" t="s">
        <v>130</v>
      </c>
      <c r="U74" s="159">
        <v>0</v>
      </c>
      <c r="V74" s="159">
        <f>ROUND(E74*U74,2)</f>
        <v>0</v>
      </c>
      <c r="W74" s="159"/>
      <c r="X74" s="159" t="s">
        <v>149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150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5">
      <c r="A75" s="156"/>
      <c r="B75" s="157"/>
      <c r="C75" s="191" t="s">
        <v>203</v>
      </c>
      <c r="D75" s="188"/>
      <c r="E75" s="189">
        <v>188.065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152</v>
      </c>
      <c r="AH75" s="149">
        <v>5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5">
      <c r="A76" s="167">
        <v>17</v>
      </c>
      <c r="B76" s="168" t="s">
        <v>230</v>
      </c>
      <c r="C76" s="184" t="s">
        <v>231</v>
      </c>
      <c r="D76" s="169" t="s">
        <v>232</v>
      </c>
      <c r="E76" s="170">
        <v>82.8</v>
      </c>
      <c r="F76" s="171"/>
      <c r="G76" s="172">
        <f>ROUND(E76*F76,2)</f>
        <v>0</v>
      </c>
      <c r="H76" s="171">
        <v>241</v>
      </c>
      <c r="I76" s="172">
        <f>ROUND(E76*H76,2)</f>
        <v>19954.8</v>
      </c>
      <c r="J76" s="171">
        <v>0</v>
      </c>
      <c r="K76" s="172">
        <f>ROUND(E76*J76,2)</f>
        <v>0</v>
      </c>
      <c r="L76" s="172">
        <v>21</v>
      </c>
      <c r="M76" s="172">
        <f>G76*(1+L76/100)</f>
        <v>0</v>
      </c>
      <c r="N76" s="170">
        <v>1</v>
      </c>
      <c r="O76" s="170">
        <f>ROUND(E76*N76,2)</f>
        <v>82.8</v>
      </c>
      <c r="P76" s="170">
        <v>0</v>
      </c>
      <c r="Q76" s="170">
        <f>ROUND(E76*P76,2)</f>
        <v>0</v>
      </c>
      <c r="R76" s="172" t="s">
        <v>233</v>
      </c>
      <c r="S76" s="172" t="s">
        <v>130</v>
      </c>
      <c r="T76" s="173" t="s">
        <v>130</v>
      </c>
      <c r="U76" s="159">
        <v>0</v>
      </c>
      <c r="V76" s="159">
        <f>ROUND(E76*U76,2)</f>
        <v>0</v>
      </c>
      <c r="W76" s="159"/>
      <c r="X76" s="159" t="s">
        <v>234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235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5">
      <c r="A77" s="156"/>
      <c r="B77" s="157"/>
      <c r="C77" s="191" t="s">
        <v>236</v>
      </c>
      <c r="D77" s="188"/>
      <c r="E77" s="189">
        <v>82.8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152</v>
      </c>
      <c r="AH77" s="149">
        <v>5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5">
      <c r="A78" s="161" t="s">
        <v>125</v>
      </c>
      <c r="B78" s="162" t="s">
        <v>72</v>
      </c>
      <c r="C78" s="182" t="s">
        <v>73</v>
      </c>
      <c r="D78" s="163"/>
      <c r="E78" s="164"/>
      <c r="F78" s="165"/>
      <c r="G78" s="165">
        <f>SUMIF(AG79:AG83,"&lt;&gt;NOR",G79:G83)</f>
        <v>0</v>
      </c>
      <c r="H78" s="165"/>
      <c r="I78" s="165">
        <f>SUM(I79:I83)</f>
        <v>0</v>
      </c>
      <c r="J78" s="165"/>
      <c r="K78" s="165">
        <f>SUM(K79:K83)</f>
        <v>535700</v>
      </c>
      <c r="L78" s="165"/>
      <c r="M78" s="165">
        <f>SUM(M79:M83)</f>
        <v>0</v>
      </c>
      <c r="N78" s="164"/>
      <c r="O78" s="164">
        <f>SUM(O79:O83)</f>
        <v>38.340000000000003</v>
      </c>
      <c r="P78" s="164"/>
      <c r="Q78" s="164">
        <f>SUM(Q79:Q83)</f>
        <v>0</v>
      </c>
      <c r="R78" s="165"/>
      <c r="S78" s="165"/>
      <c r="T78" s="166"/>
      <c r="U78" s="160"/>
      <c r="V78" s="160">
        <f>SUM(V79:V83)</f>
        <v>0</v>
      </c>
      <c r="W78" s="160"/>
      <c r="X78" s="160"/>
      <c r="AG78" t="s">
        <v>126</v>
      </c>
    </row>
    <row r="79" spans="1:60" ht="20.399999999999999" outlineLevel="1" x14ac:dyDescent="0.25">
      <c r="A79" s="167">
        <v>18</v>
      </c>
      <c r="B79" s="168" t="s">
        <v>237</v>
      </c>
      <c r="C79" s="184" t="s">
        <v>238</v>
      </c>
      <c r="D79" s="169" t="s">
        <v>239</v>
      </c>
      <c r="E79" s="170">
        <v>5</v>
      </c>
      <c r="F79" s="171"/>
      <c r="G79" s="172">
        <f>ROUND(E79*F79,2)</f>
        <v>0</v>
      </c>
      <c r="H79" s="171">
        <v>0</v>
      </c>
      <c r="I79" s="172">
        <f>ROUND(E79*H79,2)</f>
        <v>0</v>
      </c>
      <c r="J79" s="171">
        <v>105490</v>
      </c>
      <c r="K79" s="172">
        <f>ROUND(E79*J79,2)</f>
        <v>527450</v>
      </c>
      <c r="L79" s="172">
        <v>21</v>
      </c>
      <c r="M79" s="172">
        <f>G79*(1+L79/100)</f>
        <v>0</v>
      </c>
      <c r="N79" s="170">
        <v>3.8344</v>
      </c>
      <c r="O79" s="170">
        <f>ROUND(E79*N79,2)</f>
        <v>19.170000000000002</v>
      </c>
      <c r="P79" s="170">
        <v>0</v>
      </c>
      <c r="Q79" s="170">
        <f>ROUND(E79*P79,2)</f>
        <v>0</v>
      </c>
      <c r="R79" s="172"/>
      <c r="S79" s="172" t="s">
        <v>240</v>
      </c>
      <c r="T79" s="173" t="s">
        <v>131</v>
      </c>
      <c r="U79" s="159">
        <v>0</v>
      </c>
      <c r="V79" s="159">
        <f>ROUND(E79*U79,2)</f>
        <v>0</v>
      </c>
      <c r="W79" s="159"/>
      <c r="X79" s="159" t="s">
        <v>149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150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5">
      <c r="A80" s="156"/>
      <c r="B80" s="157"/>
      <c r="C80" s="191" t="s">
        <v>241</v>
      </c>
      <c r="D80" s="188"/>
      <c r="E80" s="189">
        <v>2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152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5">
      <c r="A81" s="156"/>
      <c r="B81" s="157"/>
      <c r="C81" s="191" t="s">
        <v>242</v>
      </c>
      <c r="D81" s="188"/>
      <c r="E81" s="189">
        <v>3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152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5">
      <c r="A82" s="167">
        <v>19</v>
      </c>
      <c r="B82" s="168" t="s">
        <v>243</v>
      </c>
      <c r="C82" s="184" t="s">
        <v>244</v>
      </c>
      <c r="D82" s="169" t="s">
        <v>239</v>
      </c>
      <c r="E82" s="170">
        <v>5</v>
      </c>
      <c r="F82" s="171"/>
      <c r="G82" s="172">
        <f>ROUND(E82*F82,2)</f>
        <v>0</v>
      </c>
      <c r="H82" s="171">
        <v>0</v>
      </c>
      <c r="I82" s="172">
        <f>ROUND(E82*H82,2)</f>
        <v>0</v>
      </c>
      <c r="J82" s="171">
        <v>1650</v>
      </c>
      <c r="K82" s="172">
        <f>ROUND(E82*J82,2)</f>
        <v>8250</v>
      </c>
      <c r="L82" s="172">
        <v>21</v>
      </c>
      <c r="M82" s="172">
        <f>G82*(1+L82/100)</f>
        <v>0</v>
      </c>
      <c r="N82" s="170">
        <v>3.8344</v>
      </c>
      <c r="O82" s="170">
        <f>ROUND(E82*N82,2)</f>
        <v>19.170000000000002</v>
      </c>
      <c r="P82" s="170">
        <v>0</v>
      </c>
      <c r="Q82" s="170">
        <f>ROUND(E82*P82,2)</f>
        <v>0</v>
      </c>
      <c r="R82" s="172"/>
      <c r="S82" s="172" t="s">
        <v>240</v>
      </c>
      <c r="T82" s="173" t="s">
        <v>131</v>
      </c>
      <c r="U82" s="159">
        <v>0</v>
      </c>
      <c r="V82" s="159">
        <f>ROUND(E82*U82,2)</f>
        <v>0</v>
      </c>
      <c r="W82" s="159"/>
      <c r="X82" s="159" t="s">
        <v>149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150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5">
      <c r="A83" s="156"/>
      <c r="B83" s="157"/>
      <c r="C83" s="191" t="s">
        <v>245</v>
      </c>
      <c r="D83" s="188"/>
      <c r="E83" s="189">
        <v>5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152</v>
      </c>
      <c r="AH83" s="149">
        <v>5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5">
      <c r="A84" s="161" t="s">
        <v>125</v>
      </c>
      <c r="B84" s="162" t="s">
        <v>74</v>
      </c>
      <c r="C84" s="182" t="s">
        <v>75</v>
      </c>
      <c r="D84" s="163"/>
      <c r="E84" s="164"/>
      <c r="F84" s="165"/>
      <c r="G84" s="165">
        <f>SUMIF(AG85:AG101,"&lt;&gt;NOR",G85:G101)</f>
        <v>0</v>
      </c>
      <c r="H84" s="165"/>
      <c r="I84" s="165">
        <f>SUM(I85:I101)</f>
        <v>29581.32</v>
      </c>
      <c r="J84" s="165"/>
      <c r="K84" s="165">
        <f>SUM(K85:K101)</f>
        <v>17515.8</v>
      </c>
      <c r="L84" s="165"/>
      <c r="M84" s="165">
        <f>SUM(M85:M101)</f>
        <v>0</v>
      </c>
      <c r="N84" s="164"/>
      <c r="O84" s="164">
        <f>SUM(O85:O101)</f>
        <v>51.690000000000005</v>
      </c>
      <c r="P84" s="164"/>
      <c r="Q84" s="164">
        <f>SUM(Q85:Q101)</f>
        <v>0</v>
      </c>
      <c r="R84" s="165"/>
      <c r="S84" s="165"/>
      <c r="T84" s="166"/>
      <c r="U84" s="160"/>
      <c r="V84" s="160">
        <f>SUM(V85:V101)</f>
        <v>42.34</v>
      </c>
      <c r="W84" s="160"/>
      <c r="X84" s="160"/>
      <c r="AG84" t="s">
        <v>126</v>
      </c>
    </row>
    <row r="85" spans="1:60" outlineLevel="1" x14ac:dyDescent="0.25">
      <c r="A85" s="167">
        <v>20</v>
      </c>
      <c r="B85" s="168" t="s">
        <v>246</v>
      </c>
      <c r="C85" s="184" t="s">
        <v>247</v>
      </c>
      <c r="D85" s="169" t="s">
        <v>165</v>
      </c>
      <c r="E85" s="170">
        <v>19.355</v>
      </c>
      <c r="F85" s="171"/>
      <c r="G85" s="172">
        <f>ROUND(E85*F85,2)</f>
        <v>0</v>
      </c>
      <c r="H85" s="171">
        <v>620.19000000000005</v>
      </c>
      <c r="I85" s="172">
        <f>ROUND(E85*H85,2)</f>
        <v>12003.78</v>
      </c>
      <c r="J85" s="171">
        <v>675.81</v>
      </c>
      <c r="K85" s="172">
        <f>ROUND(E85*J85,2)</f>
        <v>13080.3</v>
      </c>
      <c r="L85" s="172">
        <v>21</v>
      </c>
      <c r="M85" s="172">
        <f>G85*(1+L85/100)</f>
        <v>0</v>
      </c>
      <c r="N85" s="170">
        <v>1.8907700000000001</v>
      </c>
      <c r="O85" s="170">
        <f>ROUND(E85*N85,2)</f>
        <v>36.6</v>
      </c>
      <c r="P85" s="170">
        <v>0</v>
      </c>
      <c r="Q85" s="170">
        <f>ROUND(E85*P85,2)</f>
        <v>0</v>
      </c>
      <c r="R85" s="172" t="s">
        <v>248</v>
      </c>
      <c r="S85" s="172" t="s">
        <v>130</v>
      </c>
      <c r="T85" s="173" t="s">
        <v>130</v>
      </c>
      <c r="U85" s="159">
        <v>1.6950000000000001</v>
      </c>
      <c r="V85" s="159">
        <f>ROUND(E85*U85,2)</f>
        <v>32.81</v>
      </c>
      <c r="W85" s="159"/>
      <c r="X85" s="159" t="s">
        <v>149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150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5">
      <c r="A86" s="156"/>
      <c r="B86" s="157"/>
      <c r="C86" s="255" t="s">
        <v>249</v>
      </c>
      <c r="D86" s="256"/>
      <c r="E86" s="256"/>
      <c r="F86" s="256"/>
      <c r="G86" s="256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49"/>
      <c r="Z86" s="149"/>
      <c r="AA86" s="149"/>
      <c r="AB86" s="149"/>
      <c r="AC86" s="149"/>
      <c r="AD86" s="149"/>
      <c r="AE86" s="149"/>
      <c r="AF86" s="149"/>
      <c r="AG86" s="149" t="s">
        <v>161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5">
      <c r="A87" s="156"/>
      <c r="B87" s="157"/>
      <c r="C87" s="191" t="s">
        <v>250</v>
      </c>
      <c r="D87" s="188"/>
      <c r="E87" s="189">
        <v>1.4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152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5">
      <c r="A88" s="156"/>
      <c r="B88" s="157"/>
      <c r="C88" s="191" t="s">
        <v>251</v>
      </c>
      <c r="D88" s="188"/>
      <c r="E88" s="189">
        <v>2.2400000000000002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152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5">
      <c r="A89" s="156"/>
      <c r="B89" s="157"/>
      <c r="C89" s="191" t="s">
        <v>252</v>
      </c>
      <c r="D89" s="188"/>
      <c r="E89" s="189">
        <v>0.18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152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5">
      <c r="A90" s="156"/>
      <c r="B90" s="157"/>
      <c r="C90" s="191" t="s">
        <v>253</v>
      </c>
      <c r="D90" s="188"/>
      <c r="E90" s="189">
        <v>5.16</v>
      </c>
      <c r="F90" s="159"/>
      <c r="G90" s="159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152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5">
      <c r="A91" s="156"/>
      <c r="B91" s="157"/>
      <c r="C91" s="191" t="s">
        <v>254</v>
      </c>
      <c r="D91" s="188"/>
      <c r="E91" s="189">
        <v>2.4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152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5">
      <c r="A92" s="156"/>
      <c r="B92" s="157"/>
      <c r="C92" s="191" t="s">
        <v>255</v>
      </c>
      <c r="D92" s="188"/>
      <c r="E92" s="189">
        <v>3.19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152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5">
      <c r="A93" s="156"/>
      <c r="B93" s="157"/>
      <c r="C93" s="191" t="s">
        <v>256</v>
      </c>
      <c r="D93" s="188"/>
      <c r="E93" s="189">
        <v>4.7850000000000001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152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0.399999999999999" outlineLevel="1" x14ac:dyDescent="0.25">
      <c r="A94" s="167">
        <v>21</v>
      </c>
      <c r="B94" s="168" t="s">
        <v>257</v>
      </c>
      <c r="C94" s="184" t="s">
        <v>258</v>
      </c>
      <c r="D94" s="169" t="s">
        <v>165</v>
      </c>
      <c r="E94" s="170">
        <v>6</v>
      </c>
      <c r="F94" s="171"/>
      <c r="G94" s="172">
        <f>ROUND(E94*F94,2)</f>
        <v>0</v>
      </c>
      <c r="H94" s="171">
        <v>2323.0100000000002</v>
      </c>
      <c r="I94" s="172">
        <f>ROUND(E94*H94,2)</f>
        <v>13938.06</v>
      </c>
      <c r="J94" s="171">
        <v>676.99</v>
      </c>
      <c r="K94" s="172">
        <f>ROUND(E94*J94,2)</f>
        <v>4061.94</v>
      </c>
      <c r="L94" s="172">
        <v>21</v>
      </c>
      <c r="M94" s="172">
        <f>G94*(1+L94/100)</f>
        <v>0</v>
      </c>
      <c r="N94" s="170">
        <v>2.5</v>
      </c>
      <c r="O94" s="170">
        <f>ROUND(E94*N94,2)</f>
        <v>15</v>
      </c>
      <c r="P94" s="170">
        <v>0</v>
      </c>
      <c r="Q94" s="170">
        <f>ROUND(E94*P94,2)</f>
        <v>0</v>
      </c>
      <c r="R94" s="172" t="s">
        <v>248</v>
      </c>
      <c r="S94" s="172" t="s">
        <v>130</v>
      </c>
      <c r="T94" s="173" t="s">
        <v>130</v>
      </c>
      <c r="U94" s="159">
        <v>1.4490000000000001</v>
      </c>
      <c r="V94" s="159">
        <f>ROUND(E94*U94,2)</f>
        <v>8.69</v>
      </c>
      <c r="W94" s="159"/>
      <c r="X94" s="159" t="s">
        <v>149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150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5">
      <c r="A95" s="156"/>
      <c r="B95" s="157"/>
      <c r="C95" s="255" t="s">
        <v>259</v>
      </c>
      <c r="D95" s="256"/>
      <c r="E95" s="256"/>
      <c r="F95" s="256"/>
      <c r="G95" s="256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161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5">
      <c r="A96" s="156"/>
      <c r="B96" s="157"/>
      <c r="C96" s="191" t="s">
        <v>260</v>
      </c>
      <c r="D96" s="188"/>
      <c r="E96" s="189">
        <v>2.4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152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5">
      <c r="A97" s="156"/>
      <c r="B97" s="157"/>
      <c r="C97" s="191" t="s">
        <v>261</v>
      </c>
      <c r="D97" s="188"/>
      <c r="E97" s="189">
        <v>3.6</v>
      </c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152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5">
      <c r="A98" s="167">
        <v>22</v>
      </c>
      <c r="B98" s="168" t="s">
        <v>262</v>
      </c>
      <c r="C98" s="184" t="s">
        <v>263</v>
      </c>
      <c r="D98" s="169" t="s">
        <v>232</v>
      </c>
      <c r="E98" s="170">
        <v>9.1999999999999998E-2</v>
      </c>
      <c r="F98" s="171"/>
      <c r="G98" s="172">
        <f>ROUND(E98*F98,2)</f>
        <v>0</v>
      </c>
      <c r="H98" s="171">
        <v>39559.57</v>
      </c>
      <c r="I98" s="172">
        <f>ROUND(E98*H98,2)</f>
        <v>3639.48</v>
      </c>
      <c r="J98" s="171">
        <v>4060.43</v>
      </c>
      <c r="K98" s="172">
        <f>ROUND(E98*J98,2)</f>
        <v>373.56</v>
      </c>
      <c r="L98" s="172">
        <v>21</v>
      </c>
      <c r="M98" s="172">
        <f>G98*(1+L98/100)</f>
        <v>0</v>
      </c>
      <c r="N98" s="170">
        <v>1.0256799999999999</v>
      </c>
      <c r="O98" s="170">
        <f>ROUND(E98*N98,2)</f>
        <v>0.09</v>
      </c>
      <c r="P98" s="170">
        <v>0</v>
      </c>
      <c r="Q98" s="170">
        <f>ROUND(E98*P98,2)</f>
        <v>0</v>
      </c>
      <c r="R98" s="172" t="s">
        <v>248</v>
      </c>
      <c r="S98" s="172" t="s">
        <v>130</v>
      </c>
      <c r="T98" s="173" t="s">
        <v>130</v>
      </c>
      <c r="U98" s="159">
        <v>9.1419999999999995</v>
      </c>
      <c r="V98" s="159">
        <f>ROUND(E98*U98,2)</f>
        <v>0.84</v>
      </c>
      <c r="W98" s="159"/>
      <c r="X98" s="159" t="s">
        <v>149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150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5">
      <c r="A99" s="156"/>
      <c r="B99" s="157"/>
      <c r="C99" s="255" t="s">
        <v>249</v>
      </c>
      <c r="D99" s="256"/>
      <c r="E99" s="256"/>
      <c r="F99" s="256"/>
      <c r="G99" s="256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161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5">
      <c r="A100" s="156"/>
      <c r="B100" s="157"/>
      <c r="C100" s="191" t="s">
        <v>264</v>
      </c>
      <c r="D100" s="188"/>
      <c r="E100" s="189">
        <v>3.6799999999999999E-2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152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5">
      <c r="A101" s="156"/>
      <c r="B101" s="157"/>
      <c r="C101" s="191" t="s">
        <v>265</v>
      </c>
      <c r="D101" s="188"/>
      <c r="E101" s="189">
        <v>5.5199999999999999E-2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152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x14ac:dyDescent="0.25">
      <c r="A102" s="161" t="s">
        <v>125</v>
      </c>
      <c r="B102" s="162" t="s">
        <v>76</v>
      </c>
      <c r="C102" s="182" t="s">
        <v>77</v>
      </c>
      <c r="D102" s="163"/>
      <c r="E102" s="164"/>
      <c r="F102" s="165"/>
      <c r="G102" s="165">
        <f>SUMIF(AG103:AG115,"&lt;&gt;NOR",G103:G115)</f>
        <v>0</v>
      </c>
      <c r="H102" s="165"/>
      <c r="I102" s="165">
        <f>SUM(I103:I115)</f>
        <v>5226.7699999999995</v>
      </c>
      <c r="J102" s="165"/>
      <c r="K102" s="165">
        <f>SUM(K103:K115)</f>
        <v>1334.9</v>
      </c>
      <c r="L102" s="165"/>
      <c r="M102" s="165">
        <f>SUM(M103:M115)</f>
        <v>0</v>
      </c>
      <c r="N102" s="164"/>
      <c r="O102" s="164">
        <f>SUM(O103:O115)</f>
        <v>8.5400000000000009</v>
      </c>
      <c r="P102" s="164"/>
      <c r="Q102" s="164">
        <f>SUM(Q103:Q115)</f>
        <v>0</v>
      </c>
      <c r="R102" s="165"/>
      <c r="S102" s="165"/>
      <c r="T102" s="166"/>
      <c r="U102" s="160"/>
      <c r="V102" s="160">
        <f>SUM(V103:V115)</f>
        <v>1.4</v>
      </c>
      <c r="W102" s="160"/>
      <c r="X102" s="160"/>
      <c r="AG102" t="s">
        <v>126</v>
      </c>
    </row>
    <row r="103" spans="1:60" outlineLevel="1" x14ac:dyDescent="0.25">
      <c r="A103" s="167">
        <v>23</v>
      </c>
      <c r="B103" s="168" t="s">
        <v>266</v>
      </c>
      <c r="C103" s="184" t="s">
        <v>267</v>
      </c>
      <c r="D103" s="169" t="s">
        <v>147</v>
      </c>
      <c r="E103" s="170">
        <v>7.0960000000000001</v>
      </c>
      <c r="F103" s="171"/>
      <c r="G103" s="172">
        <f>ROUND(E103*F103,2)</f>
        <v>0</v>
      </c>
      <c r="H103" s="171">
        <v>64.400000000000006</v>
      </c>
      <c r="I103" s="172">
        <f>ROUND(E103*H103,2)</f>
        <v>456.98</v>
      </c>
      <c r="J103" s="171">
        <v>14.8</v>
      </c>
      <c r="K103" s="172">
        <f>ROUND(E103*J103,2)</f>
        <v>105.02</v>
      </c>
      <c r="L103" s="172">
        <v>21</v>
      </c>
      <c r="M103" s="172">
        <f>G103*(1+L103/100)</f>
        <v>0</v>
      </c>
      <c r="N103" s="170">
        <v>0.21</v>
      </c>
      <c r="O103" s="170">
        <f>ROUND(E103*N103,2)</f>
        <v>1.49</v>
      </c>
      <c r="P103" s="170">
        <v>0</v>
      </c>
      <c r="Q103" s="170">
        <f>ROUND(E103*P103,2)</f>
        <v>0</v>
      </c>
      <c r="R103" s="172" t="s">
        <v>148</v>
      </c>
      <c r="S103" s="172" t="s">
        <v>130</v>
      </c>
      <c r="T103" s="173" t="s">
        <v>130</v>
      </c>
      <c r="U103" s="159">
        <v>2.5999999999999999E-2</v>
      </c>
      <c r="V103" s="159">
        <f>ROUND(E103*U103,2)</f>
        <v>0.18</v>
      </c>
      <c r="W103" s="159"/>
      <c r="X103" s="159" t="s">
        <v>149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150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5">
      <c r="A104" s="156"/>
      <c r="B104" s="157"/>
      <c r="C104" s="255" t="s">
        <v>268</v>
      </c>
      <c r="D104" s="256"/>
      <c r="E104" s="256"/>
      <c r="F104" s="256"/>
      <c r="G104" s="256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161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5">
      <c r="A105" s="156"/>
      <c r="B105" s="157"/>
      <c r="C105" s="191" t="s">
        <v>269</v>
      </c>
      <c r="D105" s="188"/>
      <c r="E105" s="189">
        <v>7.0960000000000001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152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20.399999999999999" outlineLevel="1" x14ac:dyDescent="0.25">
      <c r="A106" s="167">
        <v>24</v>
      </c>
      <c r="B106" s="168" t="s">
        <v>270</v>
      </c>
      <c r="C106" s="184" t="s">
        <v>271</v>
      </c>
      <c r="D106" s="169" t="s">
        <v>147</v>
      </c>
      <c r="E106" s="170">
        <v>7.0960000000000001</v>
      </c>
      <c r="F106" s="171"/>
      <c r="G106" s="172">
        <f>ROUND(E106*F106,2)</f>
        <v>0</v>
      </c>
      <c r="H106" s="171">
        <v>99.5</v>
      </c>
      <c r="I106" s="172">
        <f>ROUND(E106*H106,2)</f>
        <v>706.05</v>
      </c>
      <c r="J106" s="171">
        <v>23</v>
      </c>
      <c r="K106" s="172">
        <f>ROUND(E106*J106,2)</f>
        <v>163.21</v>
      </c>
      <c r="L106" s="172">
        <v>21</v>
      </c>
      <c r="M106" s="172">
        <f>G106*(1+L106/100)</f>
        <v>0</v>
      </c>
      <c r="N106" s="170">
        <v>0.28799999999999998</v>
      </c>
      <c r="O106" s="170">
        <f>ROUND(E106*N106,2)</f>
        <v>2.04</v>
      </c>
      <c r="P106" s="170">
        <v>0</v>
      </c>
      <c r="Q106" s="170">
        <f>ROUND(E106*P106,2)</f>
        <v>0</v>
      </c>
      <c r="R106" s="172" t="s">
        <v>148</v>
      </c>
      <c r="S106" s="172" t="s">
        <v>130</v>
      </c>
      <c r="T106" s="173" t="s">
        <v>130</v>
      </c>
      <c r="U106" s="159">
        <v>2.3E-2</v>
      </c>
      <c r="V106" s="159">
        <f>ROUND(E106*U106,2)</f>
        <v>0.16</v>
      </c>
      <c r="W106" s="159"/>
      <c r="X106" s="159" t="s">
        <v>149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150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5">
      <c r="A107" s="156"/>
      <c r="B107" s="157"/>
      <c r="C107" s="191" t="s">
        <v>269</v>
      </c>
      <c r="D107" s="188"/>
      <c r="E107" s="189">
        <v>7.0960000000000001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152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ht="20.399999999999999" outlineLevel="1" x14ac:dyDescent="0.25">
      <c r="A108" s="167">
        <v>25</v>
      </c>
      <c r="B108" s="168" t="s">
        <v>272</v>
      </c>
      <c r="C108" s="184" t="s">
        <v>273</v>
      </c>
      <c r="D108" s="169" t="s">
        <v>147</v>
      </c>
      <c r="E108" s="170">
        <v>7.0960000000000001</v>
      </c>
      <c r="F108" s="171"/>
      <c r="G108" s="172">
        <f>ROUND(E108*F108,2)</f>
        <v>0</v>
      </c>
      <c r="H108" s="171">
        <v>248.96</v>
      </c>
      <c r="I108" s="172">
        <f>ROUND(E108*H108,2)</f>
        <v>1766.62</v>
      </c>
      <c r="J108" s="171">
        <v>33.04</v>
      </c>
      <c r="K108" s="172">
        <f>ROUND(E108*J108,2)</f>
        <v>234.45</v>
      </c>
      <c r="L108" s="172">
        <v>21</v>
      </c>
      <c r="M108" s="172">
        <f>G108*(1+L108/100)</f>
        <v>0</v>
      </c>
      <c r="N108" s="170">
        <v>0.55125000000000002</v>
      </c>
      <c r="O108" s="170">
        <f>ROUND(E108*N108,2)</f>
        <v>3.91</v>
      </c>
      <c r="P108" s="170">
        <v>0</v>
      </c>
      <c r="Q108" s="170">
        <f>ROUND(E108*P108,2)</f>
        <v>0</v>
      </c>
      <c r="R108" s="172" t="s">
        <v>148</v>
      </c>
      <c r="S108" s="172" t="s">
        <v>130</v>
      </c>
      <c r="T108" s="173" t="s">
        <v>130</v>
      </c>
      <c r="U108" s="159">
        <v>2.7E-2</v>
      </c>
      <c r="V108" s="159">
        <f>ROUND(E108*U108,2)</f>
        <v>0.19</v>
      </c>
      <c r="W108" s="159"/>
      <c r="X108" s="159" t="s">
        <v>149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150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5">
      <c r="A109" s="156"/>
      <c r="B109" s="157"/>
      <c r="C109" s="191" t="s">
        <v>269</v>
      </c>
      <c r="D109" s="188"/>
      <c r="E109" s="189">
        <v>7.0960000000000001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152</v>
      </c>
      <c r="AH109" s="149">
        <v>5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0.399999999999999" outlineLevel="1" x14ac:dyDescent="0.25">
      <c r="A110" s="167">
        <v>26</v>
      </c>
      <c r="B110" s="168" t="s">
        <v>274</v>
      </c>
      <c r="C110" s="184" t="s">
        <v>275</v>
      </c>
      <c r="D110" s="169" t="s">
        <v>147</v>
      </c>
      <c r="E110" s="170">
        <v>7.0960000000000001</v>
      </c>
      <c r="F110" s="171"/>
      <c r="G110" s="172">
        <f>ROUND(E110*F110,2)</f>
        <v>0</v>
      </c>
      <c r="H110" s="171">
        <v>314.86</v>
      </c>
      <c r="I110" s="172">
        <f>ROUND(E110*H110,2)</f>
        <v>2234.25</v>
      </c>
      <c r="J110" s="171">
        <v>114.64</v>
      </c>
      <c r="K110" s="172">
        <f>ROUND(E110*J110,2)</f>
        <v>813.49</v>
      </c>
      <c r="L110" s="172">
        <v>21</v>
      </c>
      <c r="M110" s="172">
        <f>G110*(1+L110/100)</f>
        <v>0</v>
      </c>
      <c r="N110" s="170">
        <v>0.15382000000000001</v>
      </c>
      <c r="O110" s="170">
        <f>ROUND(E110*N110,2)</f>
        <v>1.0900000000000001</v>
      </c>
      <c r="P110" s="170">
        <v>0</v>
      </c>
      <c r="Q110" s="170">
        <f>ROUND(E110*P110,2)</f>
        <v>0</v>
      </c>
      <c r="R110" s="172" t="s">
        <v>148</v>
      </c>
      <c r="S110" s="172" t="s">
        <v>130</v>
      </c>
      <c r="T110" s="173" t="s">
        <v>130</v>
      </c>
      <c r="U110" s="159">
        <v>0.12</v>
      </c>
      <c r="V110" s="159">
        <f>ROUND(E110*U110,2)</f>
        <v>0.85</v>
      </c>
      <c r="W110" s="159"/>
      <c r="X110" s="159" t="s">
        <v>149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150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5">
      <c r="A111" s="156"/>
      <c r="B111" s="157"/>
      <c r="C111" s="191" t="s">
        <v>151</v>
      </c>
      <c r="D111" s="188"/>
      <c r="E111" s="189">
        <v>3.8959999999999999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152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5">
      <c r="A112" s="156"/>
      <c r="B112" s="157"/>
      <c r="C112" s="191" t="s">
        <v>153</v>
      </c>
      <c r="D112" s="188"/>
      <c r="E112" s="189">
        <v>3.2</v>
      </c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152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5">
      <c r="A113" s="167">
        <v>27</v>
      </c>
      <c r="B113" s="168" t="s">
        <v>276</v>
      </c>
      <c r="C113" s="184" t="s">
        <v>277</v>
      </c>
      <c r="D113" s="169" t="s">
        <v>147</v>
      </c>
      <c r="E113" s="170">
        <v>7.0960000000000001</v>
      </c>
      <c r="F113" s="171"/>
      <c r="G113" s="172">
        <f>ROUND(E113*F113,2)</f>
        <v>0</v>
      </c>
      <c r="H113" s="171">
        <v>8.86</v>
      </c>
      <c r="I113" s="172">
        <f>ROUND(E113*H113,2)</f>
        <v>62.87</v>
      </c>
      <c r="J113" s="171">
        <v>2.64</v>
      </c>
      <c r="K113" s="172">
        <f>ROUND(E113*J113,2)</f>
        <v>18.73</v>
      </c>
      <c r="L113" s="172">
        <v>21</v>
      </c>
      <c r="M113" s="172">
        <f>G113*(1+L113/100)</f>
        <v>0</v>
      </c>
      <c r="N113" s="170">
        <v>1.1999999999999999E-3</v>
      </c>
      <c r="O113" s="170">
        <f>ROUND(E113*N113,2)</f>
        <v>0.01</v>
      </c>
      <c r="P113" s="170">
        <v>0</v>
      </c>
      <c r="Q113" s="170">
        <f>ROUND(E113*P113,2)</f>
        <v>0</v>
      </c>
      <c r="R113" s="172" t="s">
        <v>148</v>
      </c>
      <c r="S113" s="172" t="s">
        <v>130</v>
      </c>
      <c r="T113" s="173" t="s">
        <v>130</v>
      </c>
      <c r="U113" s="159">
        <v>3.0000000000000001E-3</v>
      </c>
      <c r="V113" s="159">
        <f>ROUND(E113*U113,2)</f>
        <v>0.02</v>
      </c>
      <c r="W113" s="159"/>
      <c r="X113" s="159" t="s">
        <v>149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150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5">
      <c r="A114" s="156"/>
      <c r="B114" s="157"/>
      <c r="C114" s="255" t="s">
        <v>278</v>
      </c>
      <c r="D114" s="256"/>
      <c r="E114" s="256"/>
      <c r="F114" s="256"/>
      <c r="G114" s="256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161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5">
      <c r="A115" s="156"/>
      <c r="B115" s="157"/>
      <c r="C115" s="191" t="s">
        <v>269</v>
      </c>
      <c r="D115" s="188"/>
      <c r="E115" s="189">
        <v>7.0960000000000001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152</v>
      </c>
      <c r="AH115" s="149">
        <v>5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x14ac:dyDescent="0.25">
      <c r="A116" s="161" t="s">
        <v>125</v>
      </c>
      <c r="B116" s="162" t="s">
        <v>78</v>
      </c>
      <c r="C116" s="182" t="s">
        <v>79</v>
      </c>
      <c r="D116" s="163"/>
      <c r="E116" s="164"/>
      <c r="F116" s="165"/>
      <c r="G116" s="165">
        <f>SUMIF(AG117:AG182,"&lt;&gt;NOR",G117:G182)</f>
        <v>0</v>
      </c>
      <c r="H116" s="165"/>
      <c r="I116" s="165">
        <f>SUM(I117:I182)</f>
        <v>177337.22999999998</v>
      </c>
      <c r="J116" s="165"/>
      <c r="K116" s="165">
        <f>SUM(K117:K182)</f>
        <v>53143.12999999999</v>
      </c>
      <c r="L116" s="165"/>
      <c r="M116" s="165">
        <f>SUM(M117:M182)</f>
        <v>0</v>
      </c>
      <c r="N116" s="164"/>
      <c r="O116" s="164">
        <f>SUM(O117:O182)</f>
        <v>16.510000000000002</v>
      </c>
      <c r="P116" s="164"/>
      <c r="Q116" s="164">
        <f>SUM(Q117:Q182)</f>
        <v>0</v>
      </c>
      <c r="R116" s="165"/>
      <c r="S116" s="165"/>
      <c r="T116" s="166"/>
      <c r="U116" s="160"/>
      <c r="V116" s="160">
        <f>SUM(V117:V182)</f>
        <v>88.359999999999985</v>
      </c>
      <c r="W116" s="160"/>
      <c r="X116" s="160"/>
      <c r="AG116" t="s">
        <v>126</v>
      </c>
    </row>
    <row r="117" spans="1:60" ht="20.399999999999999" outlineLevel="1" x14ac:dyDescent="0.25">
      <c r="A117" s="167">
        <v>28</v>
      </c>
      <c r="B117" s="168" t="s">
        <v>279</v>
      </c>
      <c r="C117" s="184" t="s">
        <v>280</v>
      </c>
      <c r="D117" s="169" t="s">
        <v>159</v>
      </c>
      <c r="E117" s="170">
        <v>30</v>
      </c>
      <c r="F117" s="171"/>
      <c r="G117" s="172">
        <f>ROUND(E117*F117,2)</f>
        <v>0</v>
      </c>
      <c r="H117" s="171">
        <v>0</v>
      </c>
      <c r="I117" s="172">
        <f>ROUND(E117*H117,2)</f>
        <v>0</v>
      </c>
      <c r="J117" s="171">
        <v>22.8</v>
      </c>
      <c r="K117" s="172">
        <f>ROUND(E117*J117,2)</f>
        <v>684</v>
      </c>
      <c r="L117" s="172">
        <v>21</v>
      </c>
      <c r="M117" s="172">
        <f>G117*(1+L117/100)</f>
        <v>0</v>
      </c>
      <c r="N117" s="170">
        <v>0</v>
      </c>
      <c r="O117" s="170">
        <f>ROUND(E117*N117,2)</f>
        <v>0</v>
      </c>
      <c r="P117" s="170">
        <v>0</v>
      </c>
      <c r="Q117" s="170">
        <f>ROUND(E117*P117,2)</f>
        <v>0</v>
      </c>
      <c r="R117" s="172" t="s">
        <v>248</v>
      </c>
      <c r="S117" s="172" t="s">
        <v>130</v>
      </c>
      <c r="T117" s="173" t="s">
        <v>130</v>
      </c>
      <c r="U117" s="159">
        <v>3.7999999999999999E-2</v>
      </c>
      <c r="V117" s="159">
        <f>ROUND(E117*U117,2)</f>
        <v>1.1399999999999999</v>
      </c>
      <c r="W117" s="159"/>
      <c r="X117" s="159" t="s">
        <v>149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150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5">
      <c r="A118" s="156"/>
      <c r="B118" s="157"/>
      <c r="C118" s="255" t="s">
        <v>249</v>
      </c>
      <c r="D118" s="256"/>
      <c r="E118" s="256"/>
      <c r="F118" s="256"/>
      <c r="G118" s="256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161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5">
      <c r="A119" s="156"/>
      <c r="B119" s="157"/>
      <c r="C119" s="191" t="s">
        <v>281</v>
      </c>
      <c r="D119" s="188"/>
      <c r="E119" s="189">
        <v>30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152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5">
      <c r="A120" s="167">
        <v>29</v>
      </c>
      <c r="B120" s="168" t="s">
        <v>282</v>
      </c>
      <c r="C120" s="184" t="s">
        <v>283</v>
      </c>
      <c r="D120" s="169" t="s">
        <v>159</v>
      </c>
      <c r="E120" s="170">
        <v>36.4</v>
      </c>
      <c r="F120" s="171"/>
      <c r="G120" s="172">
        <f>ROUND(E120*F120,2)</f>
        <v>0</v>
      </c>
      <c r="H120" s="171">
        <v>0.13</v>
      </c>
      <c r="I120" s="172">
        <f>ROUND(E120*H120,2)</f>
        <v>4.7300000000000004</v>
      </c>
      <c r="J120" s="171">
        <v>32.07</v>
      </c>
      <c r="K120" s="172">
        <f>ROUND(E120*J120,2)</f>
        <v>1167.3499999999999</v>
      </c>
      <c r="L120" s="172">
        <v>21</v>
      </c>
      <c r="M120" s="172">
        <f>G120*(1+L120/100)</f>
        <v>0</v>
      </c>
      <c r="N120" s="170">
        <v>0</v>
      </c>
      <c r="O120" s="170">
        <f>ROUND(E120*N120,2)</f>
        <v>0</v>
      </c>
      <c r="P120" s="170">
        <v>0</v>
      </c>
      <c r="Q120" s="170">
        <f>ROUND(E120*P120,2)</f>
        <v>0</v>
      </c>
      <c r="R120" s="172" t="s">
        <v>248</v>
      </c>
      <c r="S120" s="172" t="s">
        <v>130</v>
      </c>
      <c r="T120" s="173" t="s">
        <v>130</v>
      </c>
      <c r="U120" s="159">
        <v>6.6000000000000003E-2</v>
      </c>
      <c r="V120" s="159">
        <f>ROUND(E120*U120,2)</f>
        <v>2.4</v>
      </c>
      <c r="W120" s="159"/>
      <c r="X120" s="159" t="s">
        <v>149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150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5">
      <c r="A121" s="156"/>
      <c r="B121" s="157"/>
      <c r="C121" s="255" t="s">
        <v>284</v>
      </c>
      <c r="D121" s="256"/>
      <c r="E121" s="256"/>
      <c r="F121" s="256"/>
      <c r="G121" s="256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161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5">
      <c r="A122" s="156"/>
      <c r="B122" s="157"/>
      <c r="C122" s="191" t="s">
        <v>285</v>
      </c>
      <c r="D122" s="188"/>
      <c r="E122" s="189">
        <v>14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152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5">
      <c r="A123" s="156"/>
      <c r="B123" s="157"/>
      <c r="C123" s="191" t="s">
        <v>286</v>
      </c>
      <c r="D123" s="188"/>
      <c r="E123" s="189">
        <v>22.4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152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5">
      <c r="A124" s="167">
        <v>30</v>
      </c>
      <c r="B124" s="168" t="s">
        <v>287</v>
      </c>
      <c r="C124" s="184" t="s">
        <v>288</v>
      </c>
      <c r="D124" s="169" t="s">
        <v>159</v>
      </c>
      <c r="E124" s="170">
        <v>1.8</v>
      </c>
      <c r="F124" s="171"/>
      <c r="G124" s="172">
        <f>ROUND(E124*F124,2)</f>
        <v>0</v>
      </c>
      <c r="H124" s="171">
        <v>0.18</v>
      </c>
      <c r="I124" s="172">
        <f>ROUND(E124*H124,2)</f>
        <v>0.32</v>
      </c>
      <c r="J124" s="171">
        <v>38.92</v>
      </c>
      <c r="K124" s="172">
        <f>ROUND(E124*J124,2)</f>
        <v>70.06</v>
      </c>
      <c r="L124" s="172">
        <v>21</v>
      </c>
      <c r="M124" s="172">
        <f>G124*(1+L124/100)</f>
        <v>0</v>
      </c>
      <c r="N124" s="170">
        <v>1.0000000000000001E-5</v>
      </c>
      <c r="O124" s="170">
        <f>ROUND(E124*N124,2)</f>
        <v>0</v>
      </c>
      <c r="P124" s="170">
        <v>0</v>
      </c>
      <c r="Q124" s="170">
        <f>ROUND(E124*P124,2)</f>
        <v>0</v>
      </c>
      <c r="R124" s="172" t="s">
        <v>248</v>
      </c>
      <c r="S124" s="172" t="s">
        <v>130</v>
      </c>
      <c r="T124" s="173" t="s">
        <v>130</v>
      </c>
      <c r="U124" s="159">
        <v>0.08</v>
      </c>
      <c r="V124" s="159">
        <f>ROUND(E124*U124,2)</f>
        <v>0.14000000000000001</v>
      </c>
      <c r="W124" s="159"/>
      <c r="X124" s="159" t="s">
        <v>149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186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5">
      <c r="A125" s="156"/>
      <c r="B125" s="157"/>
      <c r="C125" s="255" t="s">
        <v>284</v>
      </c>
      <c r="D125" s="256"/>
      <c r="E125" s="256"/>
      <c r="F125" s="256"/>
      <c r="G125" s="256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161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5">
      <c r="A126" s="156"/>
      <c r="B126" s="157"/>
      <c r="C126" s="191" t="s">
        <v>289</v>
      </c>
      <c r="D126" s="188"/>
      <c r="E126" s="189">
        <v>1.8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152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5">
      <c r="A127" s="167">
        <v>31</v>
      </c>
      <c r="B127" s="168" t="s">
        <v>290</v>
      </c>
      <c r="C127" s="184" t="s">
        <v>291</v>
      </c>
      <c r="D127" s="169" t="s">
        <v>159</v>
      </c>
      <c r="E127" s="170">
        <v>51.6</v>
      </c>
      <c r="F127" s="171"/>
      <c r="G127" s="172">
        <f>ROUND(E127*F127,2)</f>
        <v>0</v>
      </c>
      <c r="H127" s="171">
        <v>0.26</v>
      </c>
      <c r="I127" s="172">
        <f>ROUND(E127*H127,2)</f>
        <v>13.42</v>
      </c>
      <c r="J127" s="171">
        <v>50.24</v>
      </c>
      <c r="K127" s="172">
        <f>ROUND(E127*J127,2)</f>
        <v>2592.38</v>
      </c>
      <c r="L127" s="172">
        <v>21</v>
      </c>
      <c r="M127" s="172">
        <f>G127*(1+L127/100)</f>
        <v>0</v>
      </c>
      <c r="N127" s="170">
        <v>1.0000000000000001E-5</v>
      </c>
      <c r="O127" s="170">
        <f>ROUND(E127*N127,2)</f>
        <v>0</v>
      </c>
      <c r="P127" s="170">
        <v>0</v>
      </c>
      <c r="Q127" s="170">
        <f>ROUND(E127*P127,2)</f>
        <v>0</v>
      </c>
      <c r="R127" s="172" t="s">
        <v>248</v>
      </c>
      <c r="S127" s="172" t="s">
        <v>130</v>
      </c>
      <c r="T127" s="173" t="s">
        <v>130</v>
      </c>
      <c r="U127" s="159">
        <v>9.7000000000000003E-2</v>
      </c>
      <c r="V127" s="159">
        <f>ROUND(E127*U127,2)</f>
        <v>5.01</v>
      </c>
      <c r="W127" s="159"/>
      <c r="X127" s="159" t="s">
        <v>149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186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5">
      <c r="A128" s="156"/>
      <c r="B128" s="157"/>
      <c r="C128" s="255" t="s">
        <v>284</v>
      </c>
      <c r="D128" s="256"/>
      <c r="E128" s="256"/>
      <c r="F128" s="256"/>
      <c r="G128" s="256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5">
      <c r="A129" s="156"/>
      <c r="B129" s="157"/>
      <c r="C129" s="191" t="s">
        <v>292</v>
      </c>
      <c r="D129" s="188"/>
      <c r="E129" s="189">
        <v>51.6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152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0.399999999999999" outlineLevel="1" x14ac:dyDescent="0.25">
      <c r="A130" s="167">
        <v>32</v>
      </c>
      <c r="B130" s="168" t="s">
        <v>293</v>
      </c>
      <c r="C130" s="184" t="s">
        <v>294</v>
      </c>
      <c r="D130" s="169" t="s">
        <v>239</v>
      </c>
      <c r="E130" s="170">
        <v>2</v>
      </c>
      <c r="F130" s="171"/>
      <c r="G130" s="172">
        <f>ROUND(E130*F130,2)</f>
        <v>0</v>
      </c>
      <c r="H130" s="171">
        <v>0.96</v>
      </c>
      <c r="I130" s="172">
        <f>ROUND(E130*H130,2)</f>
        <v>1.92</v>
      </c>
      <c r="J130" s="171">
        <v>161.54</v>
      </c>
      <c r="K130" s="172">
        <f>ROUND(E130*J130,2)</f>
        <v>323.08</v>
      </c>
      <c r="L130" s="172">
        <v>21</v>
      </c>
      <c r="M130" s="172">
        <f>G130*(1+L130/100)</f>
        <v>0</v>
      </c>
      <c r="N130" s="170">
        <v>3.0000000000000001E-5</v>
      </c>
      <c r="O130" s="170">
        <f>ROUND(E130*N130,2)</f>
        <v>0</v>
      </c>
      <c r="P130" s="170">
        <v>0</v>
      </c>
      <c r="Q130" s="170">
        <f>ROUND(E130*P130,2)</f>
        <v>0</v>
      </c>
      <c r="R130" s="172" t="s">
        <v>248</v>
      </c>
      <c r="S130" s="172" t="s">
        <v>130</v>
      </c>
      <c r="T130" s="173" t="s">
        <v>130</v>
      </c>
      <c r="U130" s="159">
        <v>0.33</v>
      </c>
      <c r="V130" s="159">
        <f>ROUND(E130*U130,2)</f>
        <v>0.66</v>
      </c>
      <c r="W130" s="159"/>
      <c r="X130" s="159" t="s">
        <v>149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150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5">
      <c r="A131" s="156"/>
      <c r="B131" s="157"/>
      <c r="C131" s="255" t="s">
        <v>249</v>
      </c>
      <c r="D131" s="256"/>
      <c r="E131" s="256"/>
      <c r="F131" s="256"/>
      <c r="G131" s="256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161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5">
      <c r="A132" s="156"/>
      <c r="B132" s="157"/>
      <c r="C132" s="191" t="s">
        <v>295</v>
      </c>
      <c r="D132" s="188"/>
      <c r="E132" s="189">
        <v>2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152</v>
      </c>
      <c r="AH132" s="149">
        <v>5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0.399999999999999" outlineLevel="1" x14ac:dyDescent="0.25">
      <c r="A133" s="167">
        <v>33</v>
      </c>
      <c r="B133" s="168" t="s">
        <v>296</v>
      </c>
      <c r="C133" s="184" t="s">
        <v>297</v>
      </c>
      <c r="D133" s="169" t="s">
        <v>239</v>
      </c>
      <c r="E133" s="170">
        <v>1</v>
      </c>
      <c r="F133" s="171"/>
      <c r="G133" s="172">
        <f>ROUND(E133*F133,2)</f>
        <v>0</v>
      </c>
      <c r="H133" s="171">
        <v>1.25</v>
      </c>
      <c r="I133" s="172">
        <f>ROUND(E133*H133,2)</f>
        <v>1.25</v>
      </c>
      <c r="J133" s="171">
        <v>186.25</v>
      </c>
      <c r="K133" s="172">
        <f>ROUND(E133*J133,2)</f>
        <v>186.25</v>
      </c>
      <c r="L133" s="172">
        <v>21</v>
      </c>
      <c r="M133" s="172">
        <f>G133*(1+L133/100)</f>
        <v>0</v>
      </c>
      <c r="N133" s="170">
        <v>4.0000000000000003E-5</v>
      </c>
      <c r="O133" s="170">
        <f>ROUND(E133*N133,2)</f>
        <v>0</v>
      </c>
      <c r="P133" s="170">
        <v>0</v>
      </c>
      <c r="Q133" s="170">
        <f>ROUND(E133*P133,2)</f>
        <v>0</v>
      </c>
      <c r="R133" s="172" t="s">
        <v>248</v>
      </c>
      <c r="S133" s="172" t="s">
        <v>130</v>
      </c>
      <c r="T133" s="173" t="s">
        <v>130</v>
      </c>
      <c r="U133" s="159">
        <v>0.38</v>
      </c>
      <c r="V133" s="159">
        <f>ROUND(E133*U133,2)</f>
        <v>0.38</v>
      </c>
      <c r="W133" s="159"/>
      <c r="X133" s="159" t="s">
        <v>149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186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5">
      <c r="A134" s="156"/>
      <c r="B134" s="157"/>
      <c r="C134" s="255" t="s">
        <v>249</v>
      </c>
      <c r="D134" s="256"/>
      <c r="E134" s="256"/>
      <c r="F134" s="256"/>
      <c r="G134" s="256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161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5">
      <c r="A135" s="156"/>
      <c r="B135" s="157"/>
      <c r="C135" s="191" t="s">
        <v>298</v>
      </c>
      <c r="D135" s="188"/>
      <c r="E135" s="189">
        <v>1</v>
      </c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152</v>
      </c>
      <c r="AH135" s="149">
        <v>5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20.399999999999999" outlineLevel="1" x14ac:dyDescent="0.25">
      <c r="A136" s="167">
        <v>34</v>
      </c>
      <c r="B136" s="168" t="s">
        <v>299</v>
      </c>
      <c r="C136" s="184" t="s">
        <v>300</v>
      </c>
      <c r="D136" s="169" t="s">
        <v>239</v>
      </c>
      <c r="E136" s="170">
        <v>3</v>
      </c>
      <c r="F136" s="171"/>
      <c r="G136" s="172">
        <f>ROUND(E136*F136,2)</f>
        <v>0</v>
      </c>
      <c r="H136" s="171">
        <v>0.4</v>
      </c>
      <c r="I136" s="172">
        <f>ROUND(E136*H136,2)</f>
        <v>1.2</v>
      </c>
      <c r="J136" s="171">
        <v>86.2</v>
      </c>
      <c r="K136" s="172">
        <f>ROUND(E136*J136,2)</f>
        <v>258.60000000000002</v>
      </c>
      <c r="L136" s="172">
        <v>21</v>
      </c>
      <c r="M136" s="172">
        <f>G136*(1+L136/100)</f>
        <v>0</v>
      </c>
      <c r="N136" s="170">
        <v>1.0000000000000001E-5</v>
      </c>
      <c r="O136" s="170">
        <f>ROUND(E136*N136,2)</f>
        <v>0</v>
      </c>
      <c r="P136" s="170">
        <v>0</v>
      </c>
      <c r="Q136" s="170">
        <f>ROUND(E136*P136,2)</f>
        <v>0</v>
      </c>
      <c r="R136" s="172" t="s">
        <v>248</v>
      </c>
      <c r="S136" s="172" t="s">
        <v>130</v>
      </c>
      <c r="T136" s="173" t="s">
        <v>130</v>
      </c>
      <c r="U136" s="159">
        <v>0.17599999999999999</v>
      </c>
      <c r="V136" s="159">
        <f>ROUND(E136*U136,2)</f>
        <v>0.53</v>
      </c>
      <c r="W136" s="159"/>
      <c r="X136" s="159" t="s">
        <v>149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150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5">
      <c r="A137" s="156"/>
      <c r="B137" s="157"/>
      <c r="C137" s="255" t="s">
        <v>249</v>
      </c>
      <c r="D137" s="256"/>
      <c r="E137" s="256"/>
      <c r="F137" s="256"/>
      <c r="G137" s="256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161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5">
      <c r="A138" s="156"/>
      <c r="B138" s="157"/>
      <c r="C138" s="191" t="s">
        <v>301</v>
      </c>
      <c r="D138" s="188"/>
      <c r="E138" s="189">
        <v>1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152</v>
      </c>
      <c r="AH138" s="149">
        <v>5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5">
      <c r="A139" s="156"/>
      <c r="B139" s="157"/>
      <c r="C139" s="191" t="s">
        <v>302</v>
      </c>
      <c r="D139" s="188"/>
      <c r="E139" s="189">
        <v>1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152</v>
      </c>
      <c r="AH139" s="149">
        <v>5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5">
      <c r="A140" s="156"/>
      <c r="B140" s="157"/>
      <c r="C140" s="191" t="s">
        <v>303</v>
      </c>
      <c r="D140" s="188"/>
      <c r="E140" s="189">
        <v>1</v>
      </c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152</v>
      </c>
      <c r="AH140" s="149">
        <v>5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5">
      <c r="A141" s="167">
        <v>35</v>
      </c>
      <c r="B141" s="168" t="s">
        <v>304</v>
      </c>
      <c r="C141" s="184" t="s">
        <v>305</v>
      </c>
      <c r="D141" s="169" t="s">
        <v>159</v>
      </c>
      <c r="E141" s="170">
        <v>30</v>
      </c>
      <c r="F141" s="171"/>
      <c r="G141" s="172">
        <f>ROUND(E141*F141,2)</f>
        <v>0</v>
      </c>
      <c r="H141" s="171">
        <v>0.54</v>
      </c>
      <c r="I141" s="172">
        <f>ROUND(E141*H141,2)</f>
        <v>16.2</v>
      </c>
      <c r="J141" s="171">
        <v>22.26</v>
      </c>
      <c r="K141" s="172">
        <f>ROUND(E141*J141,2)</f>
        <v>667.8</v>
      </c>
      <c r="L141" s="172">
        <v>21</v>
      </c>
      <c r="M141" s="172">
        <f>G141*(1+L141/100)</f>
        <v>0</v>
      </c>
      <c r="N141" s="170">
        <v>0</v>
      </c>
      <c r="O141" s="170">
        <f>ROUND(E141*N141,2)</f>
        <v>0</v>
      </c>
      <c r="P141" s="170">
        <v>0</v>
      </c>
      <c r="Q141" s="170">
        <f>ROUND(E141*P141,2)</f>
        <v>0</v>
      </c>
      <c r="R141" s="172" t="s">
        <v>248</v>
      </c>
      <c r="S141" s="172" t="s">
        <v>130</v>
      </c>
      <c r="T141" s="173" t="s">
        <v>130</v>
      </c>
      <c r="U141" s="159">
        <v>4.3999999999999997E-2</v>
      </c>
      <c r="V141" s="159">
        <f>ROUND(E141*U141,2)</f>
        <v>1.32</v>
      </c>
      <c r="W141" s="159"/>
      <c r="X141" s="159" t="s">
        <v>149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186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5">
      <c r="A142" s="156"/>
      <c r="B142" s="157"/>
      <c r="C142" s="255" t="s">
        <v>306</v>
      </c>
      <c r="D142" s="256"/>
      <c r="E142" s="256"/>
      <c r="F142" s="256"/>
      <c r="G142" s="256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161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90" t="str">
        <f>C142</f>
        <v>přísun, montáže, demontáže a odsunu zkoušecího čerpadla, napuštění tlakovou vodou a dodání vody pro tlakovou zkoušku,</v>
      </c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5">
      <c r="A143" s="156"/>
      <c r="B143" s="157"/>
      <c r="C143" s="191" t="s">
        <v>307</v>
      </c>
      <c r="D143" s="188"/>
      <c r="E143" s="189">
        <v>30</v>
      </c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152</v>
      </c>
      <c r="AH143" s="149">
        <v>5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20.399999999999999" outlineLevel="1" x14ac:dyDescent="0.25">
      <c r="A144" s="167">
        <v>36</v>
      </c>
      <c r="B144" s="168" t="s">
        <v>308</v>
      </c>
      <c r="C144" s="184" t="s">
        <v>309</v>
      </c>
      <c r="D144" s="169" t="s">
        <v>159</v>
      </c>
      <c r="E144" s="170">
        <v>14</v>
      </c>
      <c r="F144" s="171"/>
      <c r="G144" s="172">
        <f>ROUND(E144*F144,2)</f>
        <v>0</v>
      </c>
      <c r="H144" s="171">
        <v>0.72</v>
      </c>
      <c r="I144" s="172">
        <f>ROUND(E144*H144,2)</f>
        <v>10.08</v>
      </c>
      <c r="J144" s="171">
        <v>24.28</v>
      </c>
      <c r="K144" s="172">
        <f>ROUND(E144*J144,2)</f>
        <v>339.92</v>
      </c>
      <c r="L144" s="172">
        <v>21</v>
      </c>
      <c r="M144" s="172">
        <f>G144*(1+L144/100)</f>
        <v>0</v>
      </c>
      <c r="N144" s="170">
        <v>0</v>
      </c>
      <c r="O144" s="170">
        <f>ROUND(E144*N144,2)</f>
        <v>0</v>
      </c>
      <c r="P144" s="170">
        <v>0</v>
      </c>
      <c r="Q144" s="170">
        <f>ROUND(E144*P144,2)</f>
        <v>0</v>
      </c>
      <c r="R144" s="172" t="s">
        <v>248</v>
      </c>
      <c r="S144" s="172" t="s">
        <v>130</v>
      </c>
      <c r="T144" s="173" t="s">
        <v>130</v>
      </c>
      <c r="U144" s="159">
        <v>4.8000000000000001E-2</v>
      </c>
      <c r="V144" s="159">
        <f>ROUND(E144*U144,2)</f>
        <v>0.67</v>
      </c>
      <c r="W144" s="159"/>
      <c r="X144" s="159" t="s">
        <v>149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186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5">
      <c r="A145" s="156"/>
      <c r="B145" s="157"/>
      <c r="C145" s="255" t="s">
        <v>310</v>
      </c>
      <c r="D145" s="256"/>
      <c r="E145" s="256"/>
      <c r="F145" s="256"/>
      <c r="G145" s="256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161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5">
      <c r="A146" s="156"/>
      <c r="B146" s="157"/>
      <c r="C146" s="191" t="s">
        <v>285</v>
      </c>
      <c r="D146" s="188"/>
      <c r="E146" s="189">
        <v>14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152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0.399999999999999" outlineLevel="1" x14ac:dyDescent="0.25">
      <c r="A147" s="167">
        <v>37</v>
      </c>
      <c r="B147" s="168" t="s">
        <v>311</v>
      </c>
      <c r="C147" s="184" t="s">
        <v>312</v>
      </c>
      <c r="D147" s="169" t="s">
        <v>159</v>
      </c>
      <c r="E147" s="170">
        <v>24.2</v>
      </c>
      <c r="F147" s="171"/>
      <c r="G147" s="172">
        <f>ROUND(E147*F147,2)</f>
        <v>0</v>
      </c>
      <c r="H147" s="171">
        <v>1.7</v>
      </c>
      <c r="I147" s="172">
        <f>ROUND(E147*H147,2)</f>
        <v>41.14</v>
      </c>
      <c r="J147" s="171">
        <v>29.9</v>
      </c>
      <c r="K147" s="172">
        <f>ROUND(E147*J147,2)</f>
        <v>723.58</v>
      </c>
      <c r="L147" s="172">
        <v>21</v>
      </c>
      <c r="M147" s="172">
        <f>G147*(1+L147/100)</f>
        <v>0</v>
      </c>
      <c r="N147" s="170">
        <v>0</v>
      </c>
      <c r="O147" s="170">
        <f>ROUND(E147*N147,2)</f>
        <v>0</v>
      </c>
      <c r="P147" s="170">
        <v>0</v>
      </c>
      <c r="Q147" s="170">
        <f>ROUND(E147*P147,2)</f>
        <v>0</v>
      </c>
      <c r="R147" s="172" t="s">
        <v>248</v>
      </c>
      <c r="S147" s="172" t="s">
        <v>130</v>
      </c>
      <c r="T147" s="173" t="s">
        <v>130</v>
      </c>
      <c r="U147" s="159">
        <v>5.8999999999999997E-2</v>
      </c>
      <c r="V147" s="159">
        <f>ROUND(E147*U147,2)</f>
        <v>1.43</v>
      </c>
      <c r="W147" s="159"/>
      <c r="X147" s="159" t="s">
        <v>149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186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5">
      <c r="A148" s="156"/>
      <c r="B148" s="157"/>
      <c r="C148" s="255" t="s">
        <v>310</v>
      </c>
      <c r="D148" s="256"/>
      <c r="E148" s="256"/>
      <c r="F148" s="256"/>
      <c r="G148" s="256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161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5">
      <c r="A149" s="156"/>
      <c r="B149" s="157"/>
      <c r="C149" s="191" t="s">
        <v>286</v>
      </c>
      <c r="D149" s="188"/>
      <c r="E149" s="189">
        <v>22.4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152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5">
      <c r="A150" s="156"/>
      <c r="B150" s="157"/>
      <c r="C150" s="191" t="s">
        <v>289</v>
      </c>
      <c r="D150" s="188"/>
      <c r="E150" s="189">
        <v>1.8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152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20.399999999999999" outlineLevel="1" x14ac:dyDescent="0.25">
      <c r="A151" s="167">
        <v>38</v>
      </c>
      <c r="B151" s="168" t="s">
        <v>313</v>
      </c>
      <c r="C151" s="184" t="s">
        <v>314</v>
      </c>
      <c r="D151" s="169" t="s">
        <v>159</v>
      </c>
      <c r="E151" s="170">
        <v>51.6</v>
      </c>
      <c r="F151" s="171"/>
      <c r="G151" s="172">
        <f>ROUND(E151*F151,2)</f>
        <v>0</v>
      </c>
      <c r="H151" s="171">
        <v>3.82</v>
      </c>
      <c r="I151" s="172">
        <f>ROUND(E151*H151,2)</f>
        <v>197.11</v>
      </c>
      <c r="J151" s="171">
        <v>39.979999999999997</v>
      </c>
      <c r="K151" s="172">
        <f>ROUND(E151*J151,2)</f>
        <v>2062.9699999999998</v>
      </c>
      <c r="L151" s="172">
        <v>21</v>
      </c>
      <c r="M151" s="172">
        <f>G151*(1+L151/100)</f>
        <v>0</v>
      </c>
      <c r="N151" s="170">
        <v>0</v>
      </c>
      <c r="O151" s="170">
        <f>ROUND(E151*N151,2)</f>
        <v>0</v>
      </c>
      <c r="P151" s="170">
        <v>0</v>
      </c>
      <c r="Q151" s="170">
        <f>ROUND(E151*P151,2)</f>
        <v>0</v>
      </c>
      <c r="R151" s="172" t="s">
        <v>248</v>
      </c>
      <c r="S151" s="172" t="s">
        <v>130</v>
      </c>
      <c r="T151" s="173" t="s">
        <v>130</v>
      </c>
      <c r="U151" s="159">
        <v>7.9000000000000001E-2</v>
      </c>
      <c r="V151" s="159">
        <f>ROUND(E151*U151,2)</f>
        <v>4.08</v>
      </c>
      <c r="W151" s="159"/>
      <c r="X151" s="159" t="s">
        <v>149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186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5">
      <c r="A152" s="156"/>
      <c r="B152" s="157"/>
      <c r="C152" s="255" t="s">
        <v>310</v>
      </c>
      <c r="D152" s="256"/>
      <c r="E152" s="256"/>
      <c r="F152" s="256"/>
      <c r="G152" s="256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161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5">
      <c r="A153" s="156"/>
      <c r="B153" s="157"/>
      <c r="C153" s="191" t="s">
        <v>292</v>
      </c>
      <c r="D153" s="188"/>
      <c r="E153" s="189">
        <v>51.6</v>
      </c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152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ht="30.6" outlineLevel="1" x14ac:dyDescent="0.25">
      <c r="A154" s="167">
        <v>39</v>
      </c>
      <c r="B154" s="168" t="s">
        <v>315</v>
      </c>
      <c r="C154" s="184" t="s">
        <v>316</v>
      </c>
      <c r="D154" s="169" t="s">
        <v>317</v>
      </c>
      <c r="E154" s="170">
        <v>5</v>
      </c>
      <c r="F154" s="171"/>
      <c r="G154" s="172">
        <f>ROUND(E154*F154,2)</f>
        <v>0</v>
      </c>
      <c r="H154" s="171">
        <v>355.15</v>
      </c>
      <c r="I154" s="172">
        <f>ROUND(E154*H154,2)</f>
        <v>1775.75</v>
      </c>
      <c r="J154" s="171">
        <v>3139.85</v>
      </c>
      <c r="K154" s="172">
        <f>ROUND(E154*J154,2)</f>
        <v>15699.25</v>
      </c>
      <c r="L154" s="172">
        <v>21</v>
      </c>
      <c r="M154" s="172">
        <f>G154*(1+L154/100)</f>
        <v>0</v>
      </c>
      <c r="N154" s="170">
        <v>1.2999999999999999E-4</v>
      </c>
      <c r="O154" s="170">
        <f>ROUND(E154*N154,2)</f>
        <v>0</v>
      </c>
      <c r="P154" s="170">
        <v>0</v>
      </c>
      <c r="Q154" s="170">
        <f>ROUND(E154*P154,2)</f>
        <v>0</v>
      </c>
      <c r="R154" s="172" t="s">
        <v>248</v>
      </c>
      <c r="S154" s="172" t="s">
        <v>130</v>
      </c>
      <c r="T154" s="173" t="s">
        <v>130</v>
      </c>
      <c r="U154" s="159">
        <v>6.2</v>
      </c>
      <c r="V154" s="159">
        <f>ROUND(E154*U154,2)</f>
        <v>31</v>
      </c>
      <c r="W154" s="159"/>
      <c r="X154" s="159" t="s">
        <v>149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186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5">
      <c r="A155" s="156"/>
      <c r="B155" s="157"/>
      <c r="C155" s="255" t="s">
        <v>310</v>
      </c>
      <c r="D155" s="256"/>
      <c r="E155" s="256"/>
      <c r="F155" s="256"/>
      <c r="G155" s="256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161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ht="30.6" outlineLevel="1" x14ac:dyDescent="0.25">
      <c r="A156" s="167">
        <v>40</v>
      </c>
      <c r="B156" s="168" t="s">
        <v>318</v>
      </c>
      <c r="C156" s="184" t="s">
        <v>319</v>
      </c>
      <c r="D156" s="169" t="s">
        <v>317</v>
      </c>
      <c r="E156" s="170">
        <v>4</v>
      </c>
      <c r="F156" s="171"/>
      <c r="G156" s="172">
        <f>ROUND(E156*F156,2)</f>
        <v>0</v>
      </c>
      <c r="H156" s="171">
        <v>332.86</v>
      </c>
      <c r="I156" s="172">
        <f>ROUND(E156*H156,2)</f>
        <v>1331.44</v>
      </c>
      <c r="J156" s="171">
        <v>3797.14</v>
      </c>
      <c r="K156" s="172">
        <f>ROUND(E156*J156,2)</f>
        <v>15188.56</v>
      </c>
      <c r="L156" s="172">
        <v>21</v>
      </c>
      <c r="M156" s="172">
        <f>G156*(1+L156/100)</f>
        <v>0</v>
      </c>
      <c r="N156" s="170">
        <v>1.2999999999999999E-4</v>
      </c>
      <c r="O156" s="170">
        <f>ROUND(E156*N156,2)</f>
        <v>0</v>
      </c>
      <c r="P156" s="170">
        <v>0</v>
      </c>
      <c r="Q156" s="170">
        <f>ROUND(E156*P156,2)</f>
        <v>0</v>
      </c>
      <c r="R156" s="172" t="s">
        <v>248</v>
      </c>
      <c r="S156" s="172" t="s">
        <v>130</v>
      </c>
      <c r="T156" s="173" t="s">
        <v>130</v>
      </c>
      <c r="U156" s="159">
        <v>7.5</v>
      </c>
      <c r="V156" s="159">
        <f>ROUND(E156*U156,2)</f>
        <v>30</v>
      </c>
      <c r="W156" s="159"/>
      <c r="X156" s="159" t="s">
        <v>149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186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5">
      <c r="A157" s="156"/>
      <c r="B157" s="157"/>
      <c r="C157" s="255" t="s">
        <v>310</v>
      </c>
      <c r="D157" s="256"/>
      <c r="E157" s="256"/>
      <c r="F157" s="256"/>
      <c r="G157" s="256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161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5">
      <c r="A158" s="167">
        <v>41</v>
      </c>
      <c r="B158" s="168" t="s">
        <v>320</v>
      </c>
      <c r="C158" s="184" t="s">
        <v>321</v>
      </c>
      <c r="D158" s="169" t="s">
        <v>159</v>
      </c>
      <c r="E158" s="170">
        <v>30</v>
      </c>
      <c r="F158" s="171"/>
      <c r="G158" s="172">
        <f>ROUND(E158*F158,2)</f>
        <v>0</v>
      </c>
      <c r="H158" s="171">
        <v>4.21</v>
      </c>
      <c r="I158" s="172">
        <f>ROUND(E158*H158,2)</f>
        <v>126.3</v>
      </c>
      <c r="J158" s="171">
        <v>10.39</v>
      </c>
      <c r="K158" s="172">
        <f>ROUND(E158*J158,2)</f>
        <v>311.7</v>
      </c>
      <c r="L158" s="172">
        <v>21</v>
      </c>
      <c r="M158" s="172">
        <f>G158*(1+L158/100)</f>
        <v>0</v>
      </c>
      <c r="N158" s="170">
        <v>0</v>
      </c>
      <c r="O158" s="170">
        <f>ROUND(E158*N158,2)</f>
        <v>0</v>
      </c>
      <c r="P158" s="170">
        <v>0</v>
      </c>
      <c r="Q158" s="170">
        <f>ROUND(E158*P158,2)</f>
        <v>0</v>
      </c>
      <c r="R158" s="172" t="s">
        <v>248</v>
      </c>
      <c r="S158" s="172" t="s">
        <v>130</v>
      </c>
      <c r="T158" s="173" t="s">
        <v>130</v>
      </c>
      <c r="U158" s="159">
        <v>2.5999999999999999E-2</v>
      </c>
      <c r="V158" s="159">
        <f>ROUND(E158*U158,2)</f>
        <v>0.78</v>
      </c>
      <c r="W158" s="159"/>
      <c r="X158" s="159" t="s">
        <v>149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186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5">
      <c r="A159" s="156"/>
      <c r="B159" s="157"/>
      <c r="C159" s="191" t="s">
        <v>307</v>
      </c>
      <c r="D159" s="188"/>
      <c r="E159" s="189">
        <v>30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152</v>
      </c>
      <c r="AH159" s="149">
        <v>5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5">
      <c r="A160" s="167">
        <v>42</v>
      </c>
      <c r="B160" s="168" t="s">
        <v>322</v>
      </c>
      <c r="C160" s="184" t="s">
        <v>323</v>
      </c>
      <c r="D160" s="169" t="s">
        <v>159</v>
      </c>
      <c r="E160" s="170">
        <v>30</v>
      </c>
      <c r="F160" s="171"/>
      <c r="G160" s="172">
        <f>ROUND(E160*F160,2)</f>
        <v>0</v>
      </c>
      <c r="H160" s="171">
        <v>8.9499999999999993</v>
      </c>
      <c r="I160" s="172">
        <f>ROUND(E160*H160,2)</f>
        <v>268.5</v>
      </c>
      <c r="J160" s="171">
        <v>13.55</v>
      </c>
      <c r="K160" s="172">
        <f>ROUND(E160*J160,2)</f>
        <v>406.5</v>
      </c>
      <c r="L160" s="172">
        <v>21</v>
      </c>
      <c r="M160" s="172">
        <f>G160*(1+L160/100)</f>
        <v>0</v>
      </c>
      <c r="N160" s="170">
        <v>4.0000000000000003E-5</v>
      </c>
      <c r="O160" s="170">
        <f>ROUND(E160*N160,2)</f>
        <v>0</v>
      </c>
      <c r="P160" s="170">
        <v>0</v>
      </c>
      <c r="Q160" s="170">
        <f>ROUND(E160*P160,2)</f>
        <v>0</v>
      </c>
      <c r="R160" s="172" t="s">
        <v>248</v>
      </c>
      <c r="S160" s="172" t="s">
        <v>130</v>
      </c>
      <c r="T160" s="173" t="s">
        <v>130</v>
      </c>
      <c r="U160" s="159">
        <v>3.4000000000000002E-2</v>
      </c>
      <c r="V160" s="159">
        <f>ROUND(E160*U160,2)</f>
        <v>1.02</v>
      </c>
      <c r="W160" s="159"/>
      <c r="X160" s="159" t="s">
        <v>149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186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5">
      <c r="A161" s="156"/>
      <c r="B161" s="157"/>
      <c r="C161" s="191" t="s">
        <v>307</v>
      </c>
      <c r="D161" s="188"/>
      <c r="E161" s="189">
        <v>30</v>
      </c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152</v>
      </c>
      <c r="AH161" s="149">
        <v>5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5">
      <c r="A162" s="167">
        <v>43</v>
      </c>
      <c r="B162" s="168" t="s">
        <v>324</v>
      </c>
      <c r="C162" s="184" t="s">
        <v>325</v>
      </c>
      <c r="D162" s="169" t="s">
        <v>239</v>
      </c>
      <c r="E162" s="170">
        <v>6</v>
      </c>
      <c r="F162" s="171"/>
      <c r="G162" s="172">
        <f>ROUND(E162*F162,2)</f>
        <v>0</v>
      </c>
      <c r="H162" s="171">
        <v>2382</v>
      </c>
      <c r="I162" s="172">
        <f>ROUND(E162*H162,2)</f>
        <v>14292</v>
      </c>
      <c r="J162" s="171">
        <v>468</v>
      </c>
      <c r="K162" s="172">
        <f>ROUND(E162*J162,2)</f>
        <v>2808</v>
      </c>
      <c r="L162" s="172">
        <v>21</v>
      </c>
      <c r="M162" s="172">
        <f>G162*(1+L162/100)</f>
        <v>0</v>
      </c>
      <c r="N162" s="170">
        <v>2.5249999999999999</v>
      </c>
      <c r="O162" s="170">
        <f>ROUND(E162*N162,2)</f>
        <v>15.15</v>
      </c>
      <c r="P162" s="170">
        <v>0</v>
      </c>
      <c r="Q162" s="170">
        <f>ROUND(E162*P162,2)</f>
        <v>0</v>
      </c>
      <c r="R162" s="172"/>
      <c r="S162" s="172" t="s">
        <v>240</v>
      </c>
      <c r="T162" s="173" t="s">
        <v>131</v>
      </c>
      <c r="U162" s="159">
        <v>1.3</v>
      </c>
      <c r="V162" s="159">
        <f>ROUND(E162*U162,2)</f>
        <v>7.8</v>
      </c>
      <c r="W162" s="159"/>
      <c r="X162" s="159" t="s">
        <v>149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150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5">
      <c r="A163" s="156"/>
      <c r="B163" s="157"/>
      <c r="C163" s="191" t="s">
        <v>326</v>
      </c>
      <c r="D163" s="188"/>
      <c r="E163" s="189">
        <v>4</v>
      </c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152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5">
      <c r="A164" s="156"/>
      <c r="B164" s="157"/>
      <c r="C164" s="191" t="s">
        <v>327</v>
      </c>
      <c r="D164" s="188"/>
      <c r="E164" s="189">
        <v>2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152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0.399999999999999" outlineLevel="1" x14ac:dyDescent="0.25">
      <c r="A165" s="174">
        <v>44</v>
      </c>
      <c r="B165" s="175" t="s">
        <v>328</v>
      </c>
      <c r="C165" s="183" t="s">
        <v>329</v>
      </c>
      <c r="D165" s="176" t="s">
        <v>239</v>
      </c>
      <c r="E165" s="177">
        <v>3</v>
      </c>
      <c r="F165" s="178"/>
      <c r="G165" s="179">
        <f>ROUND(E165*F165,2)</f>
        <v>0</v>
      </c>
      <c r="H165" s="178">
        <v>3936.35</v>
      </c>
      <c r="I165" s="179">
        <f>ROUND(E165*H165,2)</f>
        <v>11809.05</v>
      </c>
      <c r="J165" s="178">
        <v>808.65</v>
      </c>
      <c r="K165" s="179">
        <f>ROUND(E165*J165,2)</f>
        <v>2425.9499999999998</v>
      </c>
      <c r="L165" s="179">
        <v>21</v>
      </c>
      <c r="M165" s="179">
        <f>G165*(1+L165/100)</f>
        <v>0</v>
      </c>
      <c r="N165" s="177">
        <v>4.199E-2</v>
      </c>
      <c r="O165" s="177">
        <f>ROUND(E165*N165,2)</f>
        <v>0.13</v>
      </c>
      <c r="P165" s="177">
        <v>0</v>
      </c>
      <c r="Q165" s="177">
        <f>ROUND(E165*P165,2)</f>
        <v>0</v>
      </c>
      <c r="R165" s="179" t="s">
        <v>330</v>
      </c>
      <c r="S165" s="179" t="s">
        <v>130</v>
      </c>
      <c r="T165" s="180" t="s">
        <v>130</v>
      </c>
      <c r="U165" s="159">
        <v>0</v>
      </c>
      <c r="V165" s="159">
        <f>ROUND(E165*U165,2)</f>
        <v>0</v>
      </c>
      <c r="W165" s="159"/>
      <c r="X165" s="159" t="s">
        <v>331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332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20.399999999999999" outlineLevel="1" x14ac:dyDescent="0.25">
      <c r="A166" s="174">
        <v>45</v>
      </c>
      <c r="B166" s="175" t="s">
        <v>333</v>
      </c>
      <c r="C166" s="183" t="s">
        <v>334</v>
      </c>
      <c r="D166" s="176" t="s">
        <v>239</v>
      </c>
      <c r="E166" s="177">
        <v>2</v>
      </c>
      <c r="F166" s="178"/>
      <c r="G166" s="179">
        <f>ROUND(E166*F166,2)</f>
        <v>0</v>
      </c>
      <c r="H166" s="178">
        <v>9940.35</v>
      </c>
      <c r="I166" s="179">
        <f>ROUND(E166*H166,2)</f>
        <v>19880.7</v>
      </c>
      <c r="J166" s="178">
        <v>879.65</v>
      </c>
      <c r="K166" s="179">
        <f>ROUND(E166*J166,2)</f>
        <v>1759.3</v>
      </c>
      <c r="L166" s="179">
        <v>21</v>
      </c>
      <c r="M166" s="179">
        <f>G166*(1+L166/100)</f>
        <v>0</v>
      </c>
      <c r="N166" s="177">
        <v>6.4920000000000005E-2</v>
      </c>
      <c r="O166" s="177">
        <f>ROUND(E166*N166,2)</f>
        <v>0.13</v>
      </c>
      <c r="P166" s="177">
        <v>0</v>
      </c>
      <c r="Q166" s="177">
        <f>ROUND(E166*P166,2)</f>
        <v>0</v>
      </c>
      <c r="R166" s="179" t="s">
        <v>330</v>
      </c>
      <c r="S166" s="179" t="s">
        <v>130</v>
      </c>
      <c r="T166" s="180" t="s">
        <v>130</v>
      </c>
      <c r="U166" s="159">
        <v>0</v>
      </c>
      <c r="V166" s="159">
        <f>ROUND(E166*U166,2)</f>
        <v>0</v>
      </c>
      <c r="W166" s="159"/>
      <c r="X166" s="159" t="s">
        <v>331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332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0.399999999999999" outlineLevel="1" x14ac:dyDescent="0.25">
      <c r="A167" s="174">
        <v>46</v>
      </c>
      <c r="B167" s="175" t="s">
        <v>335</v>
      </c>
      <c r="C167" s="183" t="s">
        <v>336</v>
      </c>
      <c r="D167" s="176" t="s">
        <v>239</v>
      </c>
      <c r="E167" s="177">
        <v>4</v>
      </c>
      <c r="F167" s="178"/>
      <c r="G167" s="179">
        <f>ROUND(E167*F167,2)</f>
        <v>0</v>
      </c>
      <c r="H167" s="178">
        <v>18843.03</v>
      </c>
      <c r="I167" s="179">
        <f>ROUND(E167*H167,2)</f>
        <v>75372.12</v>
      </c>
      <c r="J167" s="178">
        <v>1366.97</v>
      </c>
      <c r="K167" s="179">
        <f>ROUND(E167*J167,2)</f>
        <v>5467.88</v>
      </c>
      <c r="L167" s="179">
        <v>21</v>
      </c>
      <c r="M167" s="179">
        <f>G167*(1+L167/100)</f>
        <v>0</v>
      </c>
      <c r="N167" s="177">
        <v>0.15692</v>
      </c>
      <c r="O167" s="177">
        <f>ROUND(E167*N167,2)</f>
        <v>0.63</v>
      </c>
      <c r="P167" s="177">
        <v>0</v>
      </c>
      <c r="Q167" s="177">
        <f>ROUND(E167*P167,2)</f>
        <v>0</v>
      </c>
      <c r="R167" s="179" t="s">
        <v>330</v>
      </c>
      <c r="S167" s="179" t="s">
        <v>130</v>
      </c>
      <c r="T167" s="180" t="s">
        <v>130</v>
      </c>
      <c r="U167" s="159">
        <v>0</v>
      </c>
      <c r="V167" s="159">
        <f>ROUND(E167*U167,2)</f>
        <v>0</v>
      </c>
      <c r="W167" s="159"/>
      <c r="X167" s="159" t="s">
        <v>331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332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0.399999999999999" outlineLevel="1" x14ac:dyDescent="0.25">
      <c r="A168" s="167">
        <v>47</v>
      </c>
      <c r="B168" s="168" t="s">
        <v>337</v>
      </c>
      <c r="C168" s="184" t="s">
        <v>338</v>
      </c>
      <c r="D168" s="169" t="s">
        <v>239</v>
      </c>
      <c r="E168" s="170">
        <v>7</v>
      </c>
      <c r="F168" s="171"/>
      <c r="G168" s="172">
        <f>ROUND(E168*F168,2)</f>
        <v>0</v>
      </c>
      <c r="H168" s="171">
        <v>250</v>
      </c>
      <c r="I168" s="172">
        <f>ROUND(E168*H168,2)</f>
        <v>1750</v>
      </c>
      <c r="J168" s="171">
        <v>0</v>
      </c>
      <c r="K168" s="172">
        <f>ROUND(E168*J168,2)</f>
        <v>0</v>
      </c>
      <c r="L168" s="172">
        <v>21</v>
      </c>
      <c r="M168" s="172">
        <f>G168*(1+L168/100)</f>
        <v>0</v>
      </c>
      <c r="N168" s="170">
        <v>3.3999999999999998E-3</v>
      </c>
      <c r="O168" s="170">
        <f>ROUND(E168*N168,2)</f>
        <v>0.02</v>
      </c>
      <c r="P168" s="170">
        <v>0</v>
      </c>
      <c r="Q168" s="170">
        <f>ROUND(E168*P168,2)</f>
        <v>0</v>
      </c>
      <c r="R168" s="172" t="s">
        <v>233</v>
      </c>
      <c r="S168" s="172" t="s">
        <v>339</v>
      </c>
      <c r="T168" s="173" t="s">
        <v>340</v>
      </c>
      <c r="U168" s="159">
        <v>0</v>
      </c>
      <c r="V168" s="159">
        <f>ROUND(E168*U168,2)</f>
        <v>0</v>
      </c>
      <c r="W168" s="159"/>
      <c r="X168" s="159" t="s">
        <v>234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341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5">
      <c r="A169" s="156"/>
      <c r="B169" s="157"/>
      <c r="C169" s="191" t="s">
        <v>342</v>
      </c>
      <c r="D169" s="188"/>
      <c r="E169" s="189">
        <v>7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152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ht="20.399999999999999" outlineLevel="1" x14ac:dyDescent="0.25">
      <c r="A170" s="167">
        <v>48</v>
      </c>
      <c r="B170" s="168" t="s">
        <v>343</v>
      </c>
      <c r="C170" s="184" t="s">
        <v>344</v>
      </c>
      <c r="D170" s="169" t="s">
        <v>239</v>
      </c>
      <c r="E170" s="170">
        <v>12</v>
      </c>
      <c r="F170" s="171"/>
      <c r="G170" s="172">
        <f>ROUND(E170*F170,2)</f>
        <v>0</v>
      </c>
      <c r="H170" s="171">
        <v>643</v>
      </c>
      <c r="I170" s="172">
        <f>ROUND(E170*H170,2)</f>
        <v>7716</v>
      </c>
      <c r="J170" s="171">
        <v>0</v>
      </c>
      <c r="K170" s="172">
        <f>ROUND(E170*J170,2)</f>
        <v>0</v>
      </c>
      <c r="L170" s="172">
        <v>21</v>
      </c>
      <c r="M170" s="172">
        <f>G170*(1+L170/100)</f>
        <v>0</v>
      </c>
      <c r="N170" s="170">
        <v>5.1999999999999998E-3</v>
      </c>
      <c r="O170" s="170">
        <f>ROUND(E170*N170,2)</f>
        <v>0.06</v>
      </c>
      <c r="P170" s="170">
        <v>0</v>
      </c>
      <c r="Q170" s="170">
        <f>ROUND(E170*P170,2)</f>
        <v>0</v>
      </c>
      <c r="R170" s="172" t="s">
        <v>233</v>
      </c>
      <c r="S170" s="172" t="s">
        <v>130</v>
      </c>
      <c r="T170" s="173" t="s">
        <v>130</v>
      </c>
      <c r="U170" s="159">
        <v>0</v>
      </c>
      <c r="V170" s="159">
        <f>ROUND(E170*U170,2)</f>
        <v>0</v>
      </c>
      <c r="W170" s="159"/>
      <c r="X170" s="159" t="s">
        <v>234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341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5">
      <c r="A171" s="156"/>
      <c r="B171" s="157"/>
      <c r="C171" s="191" t="s">
        <v>345</v>
      </c>
      <c r="D171" s="188"/>
      <c r="E171" s="189">
        <v>12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152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0.399999999999999" outlineLevel="1" x14ac:dyDescent="0.25">
      <c r="A172" s="167">
        <v>49</v>
      </c>
      <c r="B172" s="168" t="s">
        <v>346</v>
      </c>
      <c r="C172" s="184" t="s">
        <v>347</v>
      </c>
      <c r="D172" s="169" t="s">
        <v>239</v>
      </c>
      <c r="E172" s="170">
        <v>1</v>
      </c>
      <c r="F172" s="171"/>
      <c r="G172" s="172">
        <f>ROUND(E172*F172,2)</f>
        <v>0</v>
      </c>
      <c r="H172" s="171">
        <v>1059</v>
      </c>
      <c r="I172" s="172">
        <f>ROUND(E172*H172,2)</f>
        <v>1059</v>
      </c>
      <c r="J172" s="171">
        <v>0</v>
      </c>
      <c r="K172" s="172">
        <f>ROUND(E172*J172,2)</f>
        <v>0</v>
      </c>
      <c r="L172" s="172">
        <v>21</v>
      </c>
      <c r="M172" s="172">
        <f>G172*(1+L172/100)</f>
        <v>0</v>
      </c>
      <c r="N172" s="170">
        <v>8.2000000000000007E-3</v>
      </c>
      <c r="O172" s="170">
        <f>ROUND(E172*N172,2)</f>
        <v>0.01</v>
      </c>
      <c r="P172" s="170">
        <v>0</v>
      </c>
      <c r="Q172" s="170">
        <f>ROUND(E172*P172,2)</f>
        <v>0</v>
      </c>
      <c r="R172" s="172" t="s">
        <v>233</v>
      </c>
      <c r="S172" s="172" t="s">
        <v>130</v>
      </c>
      <c r="T172" s="173" t="s">
        <v>130</v>
      </c>
      <c r="U172" s="159">
        <v>0</v>
      </c>
      <c r="V172" s="159">
        <f>ROUND(E172*U172,2)</f>
        <v>0</v>
      </c>
      <c r="W172" s="159"/>
      <c r="X172" s="159" t="s">
        <v>234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341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5">
      <c r="A173" s="156"/>
      <c r="B173" s="157"/>
      <c r="C173" s="191" t="s">
        <v>348</v>
      </c>
      <c r="D173" s="188"/>
      <c r="E173" s="189">
        <v>1</v>
      </c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152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0.399999999999999" outlineLevel="1" x14ac:dyDescent="0.25">
      <c r="A174" s="167">
        <v>50</v>
      </c>
      <c r="B174" s="168" t="s">
        <v>349</v>
      </c>
      <c r="C174" s="184" t="s">
        <v>350</v>
      </c>
      <c r="D174" s="169" t="s">
        <v>239</v>
      </c>
      <c r="E174" s="170">
        <v>26</v>
      </c>
      <c r="F174" s="171"/>
      <c r="G174" s="172">
        <f>ROUND(E174*F174,2)</f>
        <v>0</v>
      </c>
      <c r="H174" s="171">
        <v>1419</v>
      </c>
      <c r="I174" s="172">
        <f>ROUND(E174*H174,2)</f>
        <v>36894</v>
      </c>
      <c r="J174" s="171">
        <v>0</v>
      </c>
      <c r="K174" s="172">
        <f>ROUND(E174*J174,2)</f>
        <v>0</v>
      </c>
      <c r="L174" s="172">
        <v>21</v>
      </c>
      <c r="M174" s="172">
        <f>G174*(1+L174/100)</f>
        <v>0</v>
      </c>
      <c r="N174" s="170">
        <v>1.4E-2</v>
      </c>
      <c r="O174" s="170">
        <f>ROUND(E174*N174,2)</f>
        <v>0.36</v>
      </c>
      <c r="P174" s="170">
        <v>0</v>
      </c>
      <c r="Q174" s="170">
        <f>ROUND(E174*P174,2)</f>
        <v>0</v>
      </c>
      <c r="R174" s="172" t="s">
        <v>233</v>
      </c>
      <c r="S174" s="172" t="s">
        <v>130</v>
      </c>
      <c r="T174" s="173" t="s">
        <v>130</v>
      </c>
      <c r="U174" s="159">
        <v>0</v>
      </c>
      <c r="V174" s="159">
        <f>ROUND(E174*U174,2)</f>
        <v>0</v>
      </c>
      <c r="W174" s="159"/>
      <c r="X174" s="159" t="s">
        <v>234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341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5">
      <c r="A175" s="156"/>
      <c r="B175" s="157"/>
      <c r="C175" s="191" t="s">
        <v>351</v>
      </c>
      <c r="D175" s="188"/>
      <c r="E175" s="189">
        <v>26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152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0.399999999999999" outlineLevel="1" x14ac:dyDescent="0.25">
      <c r="A176" s="167">
        <v>51</v>
      </c>
      <c r="B176" s="168" t="s">
        <v>352</v>
      </c>
      <c r="C176" s="184" t="s">
        <v>353</v>
      </c>
      <c r="D176" s="169" t="s">
        <v>159</v>
      </c>
      <c r="E176" s="170">
        <v>30</v>
      </c>
      <c r="F176" s="171"/>
      <c r="G176" s="172">
        <f>ROUND(E176*F176,2)</f>
        <v>0</v>
      </c>
      <c r="H176" s="171">
        <v>87.1</v>
      </c>
      <c r="I176" s="172">
        <f>ROUND(E176*H176,2)</f>
        <v>2613</v>
      </c>
      <c r="J176" s="171">
        <v>0</v>
      </c>
      <c r="K176" s="172">
        <f>ROUND(E176*J176,2)</f>
        <v>0</v>
      </c>
      <c r="L176" s="172">
        <v>21</v>
      </c>
      <c r="M176" s="172">
        <f>G176*(1+L176/100)</f>
        <v>0</v>
      </c>
      <c r="N176" s="170">
        <v>6.7000000000000002E-4</v>
      </c>
      <c r="O176" s="170">
        <f>ROUND(E176*N176,2)</f>
        <v>0.02</v>
      </c>
      <c r="P176" s="170">
        <v>0</v>
      </c>
      <c r="Q176" s="170">
        <f>ROUND(E176*P176,2)</f>
        <v>0</v>
      </c>
      <c r="R176" s="172" t="s">
        <v>233</v>
      </c>
      <c r="S176" s="172" t="s">
        <v>130</v>
      </c>
      <c r="T176" s="173" t="s">
        <v>130</v>
      </c>
      <c r="U176" s="159">
        <v>0</v>
      </c>
      <c r="V176" s="159">
        <f>ROUND(E176*U176,2)</f>
        <v>0</v>
      </c>
      <c r="W176" s="159"/>
      <c r="X176" s="159" t="s">
        <v>234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235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5">
      <c r="A177" s="156"/>
      <c r="B177" s="157"/>
      <c r="C177" s="191" t="s">
        <v>281</v>
      </c>
      <c r="D177" s="188"/>
      <c r="E177" s="189">
        <v>30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152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5">
      <c r="A178" s="174">
        <v>52</v>
      </c>
      <c r="B178" s="175" t="s">
        <v>354</v>
      </c>
      <c r="C178" s="183" t="s">
        <v>355</v>
      </c>
      <c r="D178" s="176" t="s">
        <v>239</v>
      </c>
      <c r="E178" s="177">
        <v>1</v>
      </c>
      <c r="F178" s="178"/>
      <c r="G178" s="179">
        <f>ROUND(E178*F178,2)</f>
        <v>0</v>
      </c>
      <c r="H178" s="178">
        <v>109</v>
      </c>
      <c r="I178" s="179">
        <f>ROUND(E178*H178,2)</f>
        <v>109</v>
      </c>
      <c r="J178" s="178">
        <v>0</v>
      </c>
      <c r="K178" s="179">
        <f>ROUND(E178*J178,2)</f>
        <v>0</v>
      </c>
      <c r="L178" s="179">
        <v>21</v>
      </c>
      <c r="M178" s="179">
        <f>G178*(1+L178/100)</f>
        <v>0</v>
      </c>
      <c r="N178" s="177">
        <v>3.8000000000000002E-4</v>
      </c>
      <c r="O178" s="177">
        <f>ROUND(E178*N178,2)</f>
        <v>0</v>
      </c>
      <c r="P178" s="177">
        <v>0</v>
      </c>
      <c r="Q178" s="177">
        <f>ROUND(E178*P178,2)</f>
        <v>0</v>
      </c>
      <c r="R178" s="179" t="s">
        <v>233</v>
      </c>
      <c r="S178" s="179" t="s">
        <v>130</v>
      </c>
      <c r="T178" s="180" t="s">
        <v>130</v>
      </c>
      <c r="U178" s="159">
        <v>0</v>
      </c>
      <c r="V178" s="159">
        <f>ROUND(E178*U178,2)</f>
        <v>0</v>
      </c>
      <c r="W178" s="159"/>
      <c r="X178" s="159" t="s">
        <v>234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235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5">
      <c r="A179" s="174">
        <v>53</v>
      </c>
      <c r="B179" s="175" t="s">
        <v>356</v>
      </c>
      <c r="C179" s="183" t="s">
        <v>357</v>
      </c>
      <c r="D179" s="176" t="s">
        <v>239</v>
      </c>
      <c r="E179" s="177">
        <v>1</v>
      </c>
      <c r="F179" s="178"/>
      <c r="G179" s="179">
        <f>ROUND(E179*F179,2)</f>
        <v>0</v>
      </c>
      <c r="H179" s="178">
        <v>126.5</v>
      </c>
      <c r="I179" s="179">
        <f>ROUND(E179*H179,2)</f>
        <v>126.5</v>
      </c>
      <c r="J179" s="178">
        <v>0</v>
      </c>
      <c r="K179" s="179">
        <f>ROUND(E179*J179,2)</f>
        <v>0</v>
      </c>
      <c r="L179" s="179">
        <v>21</v>
      </c>
      <c r="M179" s="179">
        <f>G179*(1+L179/100)</f>
        <v>0</v>
      </c>
      <c r="N179" s="177">
        <v>4.8000000000000001E-4</v>
      </c>
      <c r="O179" s="177">
        <f>ROUND(E179*N179,2)</f>
        <v>0</v>
      </c>
      <c r="P179" s="177">
        <v>0</v>
      </c>
      <c r="Q179" s="177">
        <f>ROUND(E179*P179,2)</f>
        <v>0</v>
      </c>
      <c r="R179" s="179" t="s">
        <v>233</v>
      </c>
      <c r="S179" s="179" t="s">
        <v>130</v>
      </c>
      <c r="T179" s="180" t="s">
        <v>130</v>
      </c>
      <c r="U179" s="159">
        <v>0</v>
      </c>
      <c r="V179" s="159">
        <f>ROUND(E179*U179,2)</f>
        <v>0</v>
      </c>
      <c r="W179" s="159"/>
      <c r="X179" s="159" t="s">
        <v>234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341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5">
      <c r="A180" s="174">
        <v>54</v>
      </c>
      <c r="B180" s="175" t="s">
        <v>358</v>
      </c>
      <c r="C180" s="183" t="s">
        <v>359</v>
      </c>
      <c r="D180" s="176" t="s">
        <v>239</v>
      </c>
      <c r="E180" s="177">
        <v>1</v>
      </c>
      <c r="F180" s="178"/>
      <c r="G180" s="179">
        <f>ROUND(E180*F180,2)</f>
        <v>0</v>
      </c>
      <c r="H180" s="178">
        <v>159.5</v>
      </c>
      <c r="I180" s="179">
        <f>ROUND(E180*H180,2)</f>
        <v>159.5</v>
      </c>
      <c r="J180" s="178">
        <v>0</v>
      </c>
      <c r="K180" s="179">
        <f>ROUND(E180*J180,2)</f>
        <v>0</v>
      </c>
      <c r="L180" s="179">
        <v>21</v>
      </c>
      <c r="M180" s="179">
        <f>G180*(1+L180/100)</f>
        <v>0</v>
      </c>
      <c r="N180" s="177">
        <v>6.6E-4</v>
      </c>
      <c r="O180" s="177">
        <f>ROUND(E180*N180,2)</f>
        <v>0</v>
      </c>
      <c r="P180" s="177">
        <v>0</v>
      </c>
      <c r="Q180" s="177">
        <f>ROUND(E180*P180,2)</f>
        <v>0</v>
      </c>
      <c r="R180" s="179" t="s">
        <v>233</v>
      </c>
      <c r="S180" s="179" t="s">
        <v>130</v>
      </c>
      <c r="T180" s="180" t="s">
        <v>130</v>
      </c>
      <c r="U180" s="159">
        <v>0</v>
      </c>
      <c r="V180" s="159">
        <f>ROUND(E180*U180,2)</f>
        <v>0</v>
      </c>
      <c r="W180" s="159"/>
      <c r="X180" s="159" t="s">
        <v>234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341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0.399999999999999" outlineLevel="1" x14ac:dyDescent="0.25">
      <c r="A181" s="174">
        <v>55</v>
      </c>
      <c r="B181" s="175" t="s">
        <v>360</v>
      </c>
      <c r="C181" s="183" t="s">
        <v>361</v>
      </c>
      <c r="D181" s="176" t="s">
        <v>239</v>
      </c>
      <c r="E181" s="177">
        <v>2</v>
      </c>
      <c r="F181" s="178"/>
      <c r="G181" s="179">
        <f>ROUND(E181*F181,2)</f>
        <v>0</v>
      </c>
      <c r="H181" s="178">
        <v>323</v>
      </c>
      <c r="I181" s="179">
        <f>ROUND(E181*H181,2)</f>
        <v>646</v>
      </c>
      <c r="J181" s="178">
        <v>0</v>
      </c>
      <c r="K181" s="179">
        <f>ROUND(E181*J181,2)</f>
        <v>0</v>
      </c>
      <c r="L181" s="179">
        <v>21</v>
      </c>
      <c r="M181" s="179">
        <f>G181*(1+L181/100)</f>
        <v>0</v>
      </c>
      <c r="N181" s="177">
        <v>1.15E-3</v>
      </c>
      <c r="O181" s="177">
        <f>ROUND(E181*N181,2)</f>
        <v>0</v>
      </c>
      <c r="P181" s="177">
        <v>0</v>
      </c>
      <c r="Q181" s="177">
        <f>ROUND(E181*P181,2)</f>
        <v>0</v>
      </c>
      <c r="R181" s="179" t="s">
        <v>233</v>
      </c>
      <c r="S181" s="179" t="s">
        <v>130</v>
      </c>
      <c r="T181" s="180" t="s">
        <v>130</v>
      </c>
      <c r="U181" s="159">
        <v>0</v>
      </c>
      <c r="V181" s="159">
        <f>ROUND(E181*U181,2)</f>
        <v>0</v>
      </c>
      <c r="W181" s="159"/>
      <c r="X181" s="159" t="s">
        <v>234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341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0.399999999999999" outlineLevel="1" x14ac:dyDescent="0.25">
      <c r="A182" s="174">
        <v>56</v>
      </c>
      <c r="B182" s="175" t="s">
        <v>362</v>
      </c>
      <c r="C182" s="183" t="s">
        <v>363</v>
      </c>
      <c r="D182" s="176" t="s">
        <v>239</v>
      </c>
      <c r="E182" s="177">
        <v>1</v>
      </c>
      <c r="F182" s="178"/>
      <c r="G182" s="179">
        <f>ROUND(E182*F182,2)</f>
        <v>0</v>
      </c>
      <c r="H182" s="178">
        <v>1121</v>
      </c>
      <c r="I182" s="179">
        <f>ROUND(E182*H182,2)</f>
        <v>1121</v>
      </c>
      <c r="J182" s="178">
        <v>0</v>
      </c>
      <c r="K182" s="179">
        <f>ROUND(E182*J182,2)</f>
        <v>0</v>
      </c>
      <c r="L182" s="179">
        <v>21</v>
      </c>
      <c r="M182" s="179">
        <f>G182*(1+L182/100)</f>
        <v>0</v>
      </c>
      <c r="N182" s="177">
        <v>4.0499999999999998E-3</v>
      </c>
      <c r="O182" s="177">
        <f>ROUND(E182*N182,2)</f>
        <v>0</v>
      </c>
      <c r="P182" s="177">
        <v>0</v>
      </c>
      <c r="Q182" s="177">
        <f>ROUND(E182*P182,2)</f>
        <v>0</v>
      </c>
      <c r="R182" s="179" t="s">
        <v>233</v>
      </c>
      <c r="S182" s="179" t="s">
        <v>130</v>
      </c>
      <c r="T182" s="180" t="s">
        <v>130</v>
      </c>
      <c r="U182" s="159">
        <v>0</v>
      </c>
      <c r="V182" s="159">
        <f>ROUND(E182*U182,2)</f>
        <v>0</v>
      </c>
      <c r="W182" s="159"/>
      <c r="X182" s="159" t="s">
        <v>234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341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x14ac:dyDescent="0.25">
      <c r="A183" s="161" t="s">
        <v>125</v>
      </c>
      <c r="B183" s="162" t="s">
        <v>80</v>
      </c>
      <c r="C183" s="182" t="s">
        <v>81</v>
      </c>
      <c r="D183" s="163"/>
      <c r="E183" s="164"/>
      <c r="F183" s="165"/>
      <c r="G183" s="165">
        <f>SUMIF(AG184:AG193,"&lt;&gt;NOR",G184:G193)</f>
        <v>0</v>
      </c>
      <c r="H183" s="165"/>
      <c r="I183" s="165">
        <f>SUM(I184:I193)</f>
        <v>6952.41</v>
      </c>
      <c r="J183" s="165"/>
      <c r="K183" s="165">
        <f>SUM(K184:K193)</f>
        <v>3670.55</v>
      </c>
      <c r="L183" s="165"/>
      <c r="M183" s="165">
        <f>SUM(M184:M193)</f>
        <v>0</v>
      </c>
      <c r="N183" s="164"/>
      <c r="O183" s="164">
        <f>SUM(O184:O193)</f>
        <v>3.24</v>
      </c>
      <c r="P183" s="164"/>
      <c r="Q183" s="164">
        <f>SUM(Q184:Q193)</f>
        <v>0</v>
      </c>
      <c r="R183" s="165"/>
      <c r="S183" s="165"/>
      <c r="T183" s="166"/>
      <c r="U183" s="160"/>
      <c r="V183" s="160">
        <f>SUM(V184:V193)</f>
        <v>5.64</v>
      </c>
      <c r="W183" s="160"/>
      <c r="X183" s="160"/>
      <c r="AG183" t="s">
        <v>126</v>
      </c>
    </row>
    <row r="184" spans="1:60" ht="30.6" outlineLevel="1" x14ac:dyDescent="0.25">
      <c r="A184" s="167">
        <v>57</v>
      </c>
      <c r="B184" s="168" t="s">
        <v>364</v>
      </c>
      <c r="C184" s="184" t="s">
        <v>365</v>
      </c>
      <c r="D184" s="169" t="s">
        <v>159</v>
      </c>
      <c r="E184" s="170">
        <v>12</v>
      </c>
      <c r="F184" s="171"/>
      <c r="G184" s="172">
        <f>ROUND(E184*F184,2)</f>
        <v>0</v>
      </c>
      <c r="H184" s="171">
        <v>364.45</v>
      </c>
      <c r="I184" s="172">
        <f>ROUND(E184*H184,2)</f>
        <v>4373.3999999999996</v>
      </c>
      <c r="J184" s="171">
        <v>135.05000000000001</v>
      </c>
      <c r="K184" s="172">
        <f>ROUND(E184*J184,2)</f>
        <v>1620.6</v>
      </c>
      <c r="L184" s="172">
        <v>21</v>
      </c>
      <c r="M184" s="172">
        <f>G184*(1+L184/100)</f>
        <v>0</v>
      </c>
      <c r="N184" s="170">
        <v>0.26980999999999999</v>
      </c>
      <c r="O184" s="170">
        <f>ROUND(E184*N184,2)</f>
        <v>3.24</v>
      </c>
      <c r="P184" s="170">
        <v>0</v>
      </c>
      <c r="Q184" s="170">
        <f>ROUND(E184*P184,2)</f>
        <v>0</v>
      </c>
      <c r="R184" s="172" t="s">
        <v>148</v>
      </c>
      <c r="S184" s="172" t="s">
        <v>130</v>
      </c>
      <c r="T184" s="173" t="s">
        <v>130</v>
      </c>
      <c r="U184" s="159">
        <v>0.27200000000000002</v>
      </c>
      <c r="V184" s="159">
        <f>ROUND(E184*U184,2)</f>
        <v>3.26</v>
      </c>
      <c r="W184" s="159"/>
      <c r="X184" s="159" t="s">
        <v>149</v>
      </c>
      <c r="Y184" s="149"/>
      <c r="Z184" s="149"/>
      <c r="AA184" s="149"/>
      <c r="AB184" s="149"/>
      <c r="AC184" s="149"/>
      <c r="AD184" s="149"/>
      <c r="AE184" s="149"/>
      <c r="AF184" s="149"/>
      <c r="AG184" s="149" t="s">
        <v>150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5">
      <c r="A185" s="156"/>
      <c r="B185" s="157"/>
      <c r="C185" s="255" t="s">
        <v>366</v>
      </c>
      <c r="D185" s="256"/>
      <c r="E185" s="256"/>
      <c r="F185" s="256"/>
      <c r="G185" s="256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161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5">
      <c r="A186" s="156"/>
      <c r="B186" s="157"/>
      <c r="C186" s="191" t="s">
        <v>162</v>
      </c>
      <c r="D186" s="188"/>
      <c r="E186" s="189">
        <v>12</v>
      </c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152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5">
      <c r="A187" s="167">
        <v>58</v>
      </c>
      <c r="B187" s="168" t="s">
        <v>367</v>
      </c>
      <c r="C187" s="184" t="s">
        <v>368</v>
      </c>
      <c r="D187" s="169" t="s">
        <v>159</v>
      </c>
      <c r="E187" s="170">
        <v>16.14</v>
      </c>
      <c r="F187" s="171"/>
      <c r="G187" s="172">
        <f>ROUND(E187*F187,2)</f>
        <v>0</v>
      </c>
      <c r="H187" s="171">
        <v>46.83</v>
      </c>
      <c r="I187" s="172">
        <f>ROUND(E187*H187,2)</f>
        <v>755.84</v>
      </c>
      <c r="J187" s="171">
        <v>31.97</v>
      </c>
      <c r="K187" s="172">
        <f>ROUND(E187*J187,2)</f>
        <v>516</v>
      </c>
      <c r="L187" s="172">
        <v>21</v>
      </c>
      <c r="M187" s="172">
        <f>G187*(1+L187/100)</f>
        <v>0</v>
      </c>
      <c r="N187" s="170">
        <v>0</v>
      </c>
      <c r="O187" s="170">
        <f>ROUND(E187*N187,2)</f>
        <v>0</v>
      </c>
      <c r="P187" s="170">
        <v>0</v>
      </c>
      <c r="Q187" s="170">
        <f>ROUND(E187*P187,2)</f>
        <v>0</v>
      </c>
      <c r="R187" s="172" t="s">
        <v>148</v>
      </c>
      <c r="S187" s="172" t="s">
        <v>130</v>
      </c>
      <c r="T187" s="173" t="s">
        <v>130</v>
      </c>
      <c r="U187" s="159">
        <v>3.6999999999999998E-2</v>
      </c>
      <c r="V187" s="159">
        <f>ROUND(E187*U187,2)</f>
        <v>0.6</v>
      </c>
      <c r="W187" s="159"/>
      <c r="X187" s="159" t="s">
        <v>149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150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5">
      <c r="A188" s="156"/>
      <c r="B188" s="157"/>
      <c r="C188" s="255" t="s">
        <v>369</v>
      </c>
      <c r="D188" s="256"/>
      <c r="E188" s="256"/>
      <c r="F188" s="256"/>
      <c r="G188" s="256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161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5">
      <c r="A189" s="156"/>
      <c r="B189" s="157"/>
      <c r="C189" s="191" t="s">
        <v>370</v>
      </c>
      <c r="D189" s="188"/>
      <c r="E189" s="189">
        <v>9.74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152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5">
      <c r="A190" s="156"/>
      <c r="B190" s="157"/>
      <c r="C190" s="191" t="s">
        <v>371</v>
      </c>
      <c r="D190" s="188"/>
      <c r="E190" s="189">
        <v>6.4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152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5">
      <c r="A191" s="167">
        <v>59</v>
      </c>
      <c r="B191" s="168" t="s">
        <v>372</v>
      </c>
      <c r="C191" s="184" t="s">
        <v>373</v>
      </c>
      <c r="D191" s="169" t="s">
        <v>159</v>
      </c>
      <c r="E191" s="170">
        <v>16.14</v>
      </c>
      <c r="F191" s="171"/>
      <c r="G191" s="172">
        <f>ROUND(E191*F191,2)</f>
        <v>0</v>
      </c>
      <c r="H191" s="171">
        <v>112.96</v>
      </c>
      <c r="I191" s="172">
        <f>ROUND(E191*H191,2)</f>
        <v>1823.17</v>
      </c>
      <c r="J191" s="171">
        <v>95.04</v>
      </c>
      <c r="K191" s="172">
        <f>ROUND(E191*J191,2)</f>
        <v>1533.95</v>
      </c>
      <c r="L191" s="172">
        <v>21</v>
      </c>
      <c r="M191" s="172">
        <f>G191*(1+L191/100)</f>
        <v>0</v>
      </c>
      <c r="N191" s="170">
        <v>0</v>
      </c>
      <c r="O191" s="170">
        <f>ROUND(E191*N191,2)</f>
        <v>0</v>
      </c>
      <c r="P191" s="170">
        <v>0</v>
      </c>
      <c r="Q191" s="170">
        <f>ROUND(E191*P191,2)</f>
        <v>0</v>
      </c>
      <c r="R191" s="172" t="s">
        <v>148</v>
      </c>
      <c r="S191" s="172" t="s">
        <v>130</v>
      </c>
      <c r="T191" s="173" t="s">
        <v>130</v>
      </c>
      <c r="U191" s="159">
        <v>0.11</v>
      </c>
      <c r="V191" s="159">
        <f>ROUND(E191*U191,2)</f>
        <v>1.78</v>
      </c>
      <c r="W191" s="159"/>
      <c r="X191" s="159" t="s">
        <v>149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150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5">
      <c r="A192" s="156"/>
      <c r="B192" s="157"/>
      <c r="C192" s="255" t="s">
        <v>369</v>
      </c>
      <c r="D192" s="256"/>
      <c r="E192" s="256"/>
      <c r="F192" s="256"/>
      <c r="G192" s="256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161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5">
      <c r="A193" s="156"/>
      <c r="B193" s="157"/>
      <c r="C193" s="191" t="s">
        <v>374</v>
      </c>
      <c r="D193" s="188"/>
      <c r="E193" s="189">
        <v>16.14</v>
      </c>
      <c r="F193" s="159"/>
      <c r="G193" s="159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152</v>
      </c>
      <c r="AH193" s="149">
        <v>5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x14ac:dyDescent="0.25">
      <c r="A194" s="161" t="s">
        <v>125</v>
      </c>
      <c r="B194" s="162" t="s">
        <v>82</v>
      </c>
      <c r="C194" s="182" t="s">
        <v>83</v>
      </c>
      <c r="D194" s="163"/>
      <c r="E194" s="164"/>
      <c r="F194" s="165"/>
      <c r="G194" s="165">
        <f>SUMIF(AG195:AG196,"&lt;&gt;NOR",G195:G196)</f>
        <v>0</v>
      </c>
      <c r="H194" s="165"/>
      <c r="I194" s="165">
        <f>SUM(I195:I196)</f>
        <v>0</v>
      </c>
      <c r="J194" s="165"/>
      <c r="K194" s="165">
        <f>SUM(K195:K196)</f>
        <v>42617.67</v>
      </c>
      <c r="L194" s="165"/>
      <c r="M194" s="165">
        <f>SUM(M195:M196)</f>
        <v>0</v>
      </c>
      <c r="N194" s="164"/>
      <c r="O194" s="164">
        <f>SUM(O195:O196)</f>
        <v>0</v>
      </c>
      <c r="P194" s="164"/>
      <c r="Q194" s="164">
        <f>SUM(Q195:Q196)</f>
        <v>0</v>
      </c>
      <c r="R194" s="165"/>
      <c r="S194" s="165"/>
      <c r="T194" s="166"/>
      <c r="U194" s="160"/>
      <c r="V194" s="160">
        <f>SUM(V195:V196)</f>
        <v>61.74</v>
      </c>
      <c r="W194" s="160"/>
      <c r="X194" s="160"/>
      <c r="AG194" t="s">
        <v>126</v>
      </c>
    </row>
    <row r="195" spans="1:60" outlineLevel="1" x14ac:dyDescent="0.25">
      <c r="A195" s="167">
        <v>60</v>
      </c>
      <c r="B195" s="168" t="s">
        <v>375</v>
      </c>
      <c r="C195" s="184" t="s">
        <v>376</v>
      </c>
      <c r="D195" s="169" t="s">
        <v>232</v>
      </c>
      <c r="E195" s="170">
        <v>291.90183000000002</v>
      </c>
      <c r="F195" s="171"/>
      <c r="G195" s="172">
        <f>ROUND(E195*F195,2)</f>
        <v>0</v>
      </c>
      <c r="H195" s="171">
        <v>0</v>
      </c>
      <c r="I195" s="172">
        <f>ROUND(E195*H195,2)</f>
        <v>0</v>
      </c>
      <c r="J195" s="171">
        <v>146</v>
      </c>
      <c r="K195" s="172">
        <f>ROUND(E195*J195,2)</f>
        <v>42617.67</v>
      </c>
      <c r="L195" s="172">
        <v>21</v>
      </c>
      <c r="M195" s="172">
        <f>G195*(1+L195/100)</f>
        <v>0</v>
      </c>
      <c r="N195" s="170">
        <v>0</v>
      </c>
      <c r="O195" s="170">
        <f>ROUND(E195*N195,2)</f>
        <v>0</v>
      </c>
      <c r="P195" s="170">
        <v>0</v>
      </c>
      <c r="Q195" s="170">
        <f>ROUND(E195*P195,2)</f>
        <v>0</v>
      </c>
      <c r="R195" s="172" t="s">
        <v>248</v>
      </c>
      <c r="S195" s="172" t="s">
        <v>130</v>
      </c>
      <c r="T195" s="173" t="s">
        <v>130</v>
      </c>
      <c r="U195" s="159">
        <v>0.21149999999999999</v>
      </c>
      <c r="V195" s="159">
        <f>ROUND(E195*U195,2)</f>
        <v>61.74</v>
      </c>
      <c r="W195" s="159"/>
      <c r="X195" s="159" t="s">
        <v>377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378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5">
      <c r="A196" s="156"/>
      <c r="B196" s="157"/>
      <c r="C196" s="255" t="s">
        <v>379</v>
      </c>
      <c r="D196" s="256"/>
      <c r="E196" s="256"/>
      <c r="F196" s="256"/>
      <c r="G196" s="256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161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x14ac:dyDescent="0.25">
      <c r="A197" s="161" t="s">
        <v>125</v>
      </c>
      <c r="B197" s="162" t="s">
        <v>84</v>
      </c>
      <c r="C197" s="182" t="s">
        <v>85</v>
      </c>
      <c r="D197" s="163"/>
      <c r="E197" s="164"/>
      <c r="F197" s="165"/>
      <c r="G197" s="165">
        <f>SUMIF(AG198:AG201,"&lt;&gt;NOR",G198:G201)</f>
        <v>0</v>
      </c>
      <c r="H197" s="165"/>
      <c r="I197" s="165">
        <f>SUM(I198:I201)</f>
        <v>4482.24</v>
      </c>
      <c r="J197" s="165"/>
      <c r="K197" s="165">
        <f>SUM(K198:K201)</f>
        <v>2417.0600000000004</v>
      </c>
      <c r="L197" s="165"/>
      <c r="M197" s="165">
        <f>SUM(M198:M201)</f>
        <v>0</v>
      </c>
      <c r="N197" s="164"/>
      <c r="O197" s="164">
        <f>SUM(O198:O201)</f>
        <v>0.06</v>
      </c>
      <c r="P197" s="164"/>
      <c r="Q197" s="164">
        <f>SUM(Q198:Q201)</f>
        <v>0</v>
      </c>
      <c r="R197" s="165"/>
      <c r="S197" s="165"/>
      <c r="T197" s="166"/>
      <c r="U197" s="160"/>
      <c r="V197" s="160">
        <f>SUM(V198:V201)</f>
        <v>4.79</v>
      </c>
      <c r="W197" s="160"/>
      <c r="X197" s="160"/>
      <c r="AG197" t="s">
        <v>126</v>
      </c>
    </row>
    <row r="198" spans="1:60" ht="20.399999999999999" outlineLevel="1" x14ac:dyDescent="0.25">
      <c r="A198" s="174">
        <v>61</v>
      </c>
      <c r="B198" s="175" t="s">
        <v>380</v>
      </c>
      <c r="C198" s="183" t="s">
        <v>381</v>
      </c>
      <c r="D198" s="176" t="s">
        <v>159</v>
      </c>
      <c r="E198" s="177">
        <v>4</v>
      </c>
      <c r="F198" s="178"/>
      <c r="G198" s="179">
        <f>ROUND(E198*F198,2)</f>
        <v>0</v>
      </c>
      <c r="H198" s="178">
        <v>436.09</v>
      </c>
      <c r="I198" s="179">
        <f>ROUND(E198*H198,2)</f>
        <v>1744.36</v>
      </c>
      <c r="J198" s="178">
        <v>436.91</v>
      </c>
      <c r="K198" s="179">
        <f>ROUND(E198*J198,2)</f>
        <v>1747.64</v>
      </c>
      <c r="L198" s="179">
        <v>21</v>
      </c>
      <c r="M198" s="179">
        <f>G198*(1+L198/100)</f>
        <v>0</v>
      </c>
      <c r="N198" s="177">
        <v>1.5900000000000001E-2</v>
      </c>
      <c r="O198" s="177">
        <f>ROUND(E198*N198,2)</f>
        <v>0.06</v>
      </c>
      <c r="P198" s="177">
        <v>0</v>
      </c>
      <c r="Q198" s="177">
        <f>ROUND(E198*P198,2)</f>
        <v>0</v>
      </c>
      <c r="R198" s="179" t="s">
        <v>382</v>
      </c>
      <c r="S198" s="179" t="s">
        <v>130</v>
      </c>
      <c r="T198" s="180" t="s">
        <v>130</v>
      </c>
      <c r="U198" s="159">
        <v>0.89700000000000002</v>
      </c>
      <c r="V198" s="159">
        <f>ROUND(E198*U198,2)</f>
        <v>3.59</v>
      </c>
      <c r="W198" s="159"/>
      <c r="X198" s="159" t="s">
        <v>149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150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5">
      <c r="A199" s="174">
        <v>62</v>
      </c>
      <c r="B199" s="175" t="s">
        <v>383</v>
      </c>
      <c r="C199" s="183" t="s">
        <v>384</v>
      </c>
      <c r="D199" s="176" t="s">
        <v>239</v>
      </c>
      <c r="E199" s="177">
        <v>4</v>
      </c>
      <c r="F199" s="178"/>
      <c r="G199" s="179">
        <f>ROUND(E199*F199,2)</f>
        <v>0</v>
      </c>
      <c r="H199" s="178">
        <v>684.47</v>
      </c>
      <c r="I199" s="179">
        <f>ROUND(E199*H199,2)</f>
        <v>2737.88</v>
      </c>
      <c r="J199" s="178">
        <v>156.53</v>
      </c>
      <c r="K199" s="179">
        <f>ROUND(E199*J199,2)</f>
        <v>626.12</v>
      </c>
      <c r="L199" s="179">
        <v>21</v>
      </c>
      <c r="M199" s="179">
        <f>G199*(1+L199/100)</f>
        <v>0</v>
      </c>
      <c r="N199" s="177">
        <v>3.8000000000000002E-4</v>
      </c>
      <c r="O199" s="177">
        <f>ROUND(E199*N199,2)</f>
        <v>0</v>
      </c>
      <c r="P199" s="177">
        <v>0</v>
      </c>
      <c r="Q199" s="177">
        <f>ROUND(E199*P199,2)</f>
        <v>0</v>
      </c>
      <c r="R199" s="179" t="s">
        <v>382</v>
      </c>
      <c r="S199" s="179" t="s">
        <v>130</v>
      </c>
      <c r="T199" s="180" t="s">
        <v>130</v>
      </c>
      <c r="U199" s="159">
        <v>0.27782000000000001</v>
      </c>
      <c r="V199" s="159">
        <f>ROUND(E199*U199,2)</f>
        <v>1.1100000000000001</v>
      </c>
      <c r="W199" s="159"/>
      <c r="X199" s="159" t="s">
        <v>149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186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5">
      <c r="A200" s="167">
        <v>63</v>
      </c>
      <c r="B200" s="168" t="s">
        <v>385</v>
      </c>
      <c r="C200" s="184" t="s">
        <v>386</v>
      </c>
      <c r="D200" s="169" t="s">
        <v>232</v>
      </c>
      <c r="E200" s="170">
        <v>6.5119999999999997E-2</v>
      </c>
      <c r="F200" s="171"/>
      <c r="G200" s="172">
        <f>ROUND(E200*F200,2)</f>
        <v>0</v>
      </c>
      <c r="H200" s="171">
        <v>0</v>
      </c>
      <c r="I200" s="172">
        <f>ROUND(E200*H200,2)</f>
        <v>0</v>
      </c>
      <c r="J200" s="171">
        <v>665</v>
      </c>
      <c r="K200" s="172">
        <f>ROUND(E200*J200,2)</f>
        <v>43.3</v>
      </c>
      <c r="L200" s="172">
        <v>21</v>
      </c>
      <c r="M200" s="172">
        <f>G200*(1+L200/100)</f>
        <v>0</v>
      </c>
      <c r="N200" s="170">
        <v>0</v>
      </c>
      <c r="O200" s="170">
        <f>ROUND(E200*N200,2)</f>
        <v>0</v>
      </c>
      <c r="P200" s="170">
        <v>0</v>
      </c>
      <c r="Q200" s="170">
        <f>ROUND(E200*P200,2)</f>
        <v>0</v>
      </c>
      <c r="R200" s="172" t="s">
        <v>382</v>
      </c>
      <c r="S200" s="172" t="s">
        <v>130</v>
      </c>
      <c r="T200" s="173" t="s">
        <v>130</v>
      </c>
      <c r="U200" s="159">
        <v>1.327</v>
      </c>
      <c r="V200" s="159">
        <f>ROUND(E200*U200,2)</f>
        <v>0.09</v>
      </c>
      <c r="W200" s="159"/>
      <c r="X200" s="159" t="s">
        <v>377</v>
      </c>
      <c r="Y200" s="149"/>
      <c r="Z200" s="149"/>
      <c r="AA200" s="149"/>
      <c r="AB200" s="149"/>
      <c r="AC200" s="149"/>
      <c r="AD200" s="149"/>
      <c r="AE200" s="149"/>
      <c r="AF200" s="149"/>
      <c r="AG200" s="149" t="s">
        <v>378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5">
      <c r="A201" s="156"/>
      <c r="B201" s="157"/>
      <c r="C201" s="255" t="s">
        <v>387</v>
      </c>
      <c r="D201" s="256"/>
      <c r="E201" s="256"/>
      <c r="F201" s="256"/>
      <c r="G201" s="256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161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x14ac:dyDescent="0.25">
      <c r="A202" s="161" t="s">
        <v>125</v>
      </c>
      <c r="B202" s="162" t="s">
        <v>86</v>
      </c>
      <c r="C202" s="182" t="s">
        <v>87</v>
      </c>
      <c r="D202" s="163"/>
      <c r="E202" s="164"/>
      <c r="F202" s="165"/>
      <c r="G202" s="165">
        <f>SUMIF(AG203:AG206,"&lt;&gt;NOR",G203:G206)</f>
        <v>0</v>
      </c>
      <c r="H202" s="165"/>
      <c r="I202" s="165">
        <f>SUM(I203:I206)</f>
        <v>0</v>
      </c>
      <c r="J202" s="165"/>
      <c r="K202" s="165">
        <f>SUM(K203:K206)</f>
        <v>17228</v>
      </c>
      <c r="L202" s="165"/>
      <c r="M202" s="165">
        <f>SUM(M203:M206)</f>
        <v>0</v>
      </c>
      <c r="N202" s="164"/>
      <c r="O202" s="164">
        <f>SUM(O203:O206)</f>
        <v>0.03</v>
      </c>
      <c r="P202" s="164"/>
      <c r="Q202" s="164">
        <f>SUM(Q203:Q206)</f>
        <v>0</v>
      </c>
      <c r="R202" s="165"/>
      <c r="S202" s="165"/>
      <c r="T202" s="166"/>
      <c r="U202" s="160"/>
      <c r="V202" s="160">
        <f>SUM(V203:V206)</f>
        <v>0.06</v>
      </c>
      <c r="W202" s="160"/>
      <c r="X202" s="160"/>
      <c r="AG202" t="s">
        <v>126</v>
      </c>
    </row>
    <row r="203" spans="1:60" ht="20.399999999999999" outlineLevel="1" x14ac:dyDescent="0.25">
      <c r="A203" s="174">
        <v>64</v>
      </c>
      <c r="B203" s="175" t="s">
        <v>388</v>
      </c>
      <c r="C203" s="183" t="s">
        <v>389</v>
      </c>
      <c r="D203" s="176" t="s">
        <v>390</v>
      </c>
      <c r="E203" s="177">
        <v>2</v>
      </c>
      <c r="F203" s="178"/>
      <c r="G203" s="179">
        <f>ROUND(E203*F203,2)</f>
        <v>0</v>
      </c>
      <c r="H203" s="178">
        <v>0</v>
      </c>
      <c r="I203" s="179">
        <f>ROUND(E203*H203,2)</f>
        <v>0</v>
      </c>
      <c r="J203" s="178">
        <v>7832</v>
      </c>
      <c r="K203" s="179">
        <f>ROUND(E203*J203,2)</f>
        <v>15664</v>
      </c>
      <c r="L203" s="179">
        <v>21</v>
      </c>
      <c r="M203" s="179">
        <f>G203*(1+L203/100)</f>
        <v>0</v>
      </c>
      <c r="N203" s="177">
        <v>1.303E-2</v>
      </c>
      <c r="O203" s="177">
        <f>ROUND(E203*N203,2)</f>
        <v>0.03</v>
      </c>
      <c r="P203" s="177">
        <v>0</v>
      </c>
      <c r="Q203" s="177">
        <f>ROUND(E203*P203,2)</f>
        <v>0</v>
      </c>
      <c r="R203" s="179"/>
      <c r="S203" s="179" t="s">
        <v>240</v>
      </c>
      <c r="T203" s="180" t="s">
        <v>131</v>
      </c>
      <c r="U203" s="159">
        <v>0</v>
      </c>
      <c r="V203" s="159">
        <f>ROUND(E203*U203,2)</f>
        <v>0</v>
      </c>
      <c r="W203" s="159"/>
      <c r="X203" s="159" t="s">
        <v>149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150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5">
      <c r="A204" s="174">
        <v>65</v>
      </c>
      <c r="B204" s="175" t="s">
        <v>391</v>
      </c>
      <c r="C204" s="183" t="s">
        <v>392</v>
      </c>
      <c r="D204" s="176" t="s">
        <v>239</v>
      </c>
      <c r="E204" s="177">
        <v>2</v>
      </c>
      <c r="F204" s="178"/>
      <c r="G204" s="179">
        <f>ROUND(E204*F204,2)</f>
        <v>0</v>
      </c>
      <c r="H204" s="178">
        <v>0</v>
      </c>
      <c r="I204" s="179">
        <f>ROUND(E204*H204,2)</f>
        <v>0</v>
      </c>
      <c r="J204" s="178">
        <v>765.6</v>
      </c>
      <c r="K204" s="179">
        <f>ROUND(E204*J204,2)</f>
        <v>1531.2</v>
      </c>
      <c r="L204" s="179">
        <v>21</v>
      </c>
      <c r="M204" s="179">
        <f>G204*(1+L204/100)</f>
        <v>0</v>
      </c>
      <c r="N204" s="177">
        <v>5.0000000000000001E-4</v>
      </c>
      <c r="O204" s="177">
        <f>ROUND(E204*N204,2)</f>
        <v>0</v>
      </c>
      <c r="P204" s="177">
        <v>0</v>
      </c>
      <c r="Q204" s="177">
        <f>ROUND(E204*P204,2)</f>
        <v>0</v>
      </c>
      <c r="R204" s="179"/>
      <c r="S204" s="179" t="s">
        <v>240</v>
      </c>
      <c r="T204" s="180" t="s">
        <v>131</v>
      </c>
      <c r="U204" s="159">
        <v>0</v>
      </c>
      <c r="V204" s="159">
        <f>ROUND(E204*U204,2)</f>
        <v>0</v>
      </c>
      <c r="W204" s="159"/>
      <c r="X204" s="159" t="s">
        <v>149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150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5">
      <c r="A205" s="167">
        <v>66</v>
      </c>
      <c r="B205" s="168" t="s">
        <v>393</v>
      </c>
      <c r="C205" s="184" t="s">
        <v>394</v>
      </c>
      <c r="D205" s="169" t="s">
        <v>232</v>
      </c>
      <c r="E205" s="170">
        <v>2.7060000000000001E-2</v>
      </c>
      <c r="F205" s="171"/>
      <c r="G205" s="172">
        <f>ROUND(E205*F205,2)</f>
        <v>0</v>
      </c>
      <c r="H205" s="171">
        <v>0</v>
      </c>
      <c r="I205" s="172">
        <f>ROUND(E205*H205,2)</f>
        <v>0</v>
      </c>
      <c r="J205" s="171">
        <v>1212</v>
      </c>
      <c r="K205" s="172">
        <f>ROUND(E205*J205,2)</f>
        <v>32.799999999999997</v>
      </c>
      <c r="L205" s="172">
        <v>21</v>
      </c>
      <c r="M205" s="172">
        <f>G205*(1+L205/100)</f>
        <v>0</v>
      </c>
      <c r="N205" s="170">
        <v>0</v>
      </c>
      <c r="O205" s="170">
        <f>ROUND(E205*N205,2)</f>
        <v>0</v>
      </c>
      <c r="P205" s="170">
        <v>0</v>
      </c>
      <c r="Q205" s="170">
        <f>ROUND(E205*P205,2)</f>
        <v>0</v>
      </c>
      <c r="R205" s="172" t="s">
        <v>382</v>
      </c>
      <c r="S205" s="172" t="s">
        <v>130</v>
      </c>
      <c r="T205" s="173" t="s">
        <v>130</v>
      </c>
      <c r="U205" s="159">
        <v>2.3639999999999999</v>
      </c>
      <c r="V205" s="159">
        <f>ROUND(E205*U205,2)</f>
        <v>0.06</v>
      </c>
      <c r="W205" s="159"/>
      <c r="X205" s="159" t="s">
        <v>377</v>
      </c>
      <c r="Y205" s="149"/>
      <c r="Z205" s="149"/>
      <c r="AA205" s="149"/>
      <c r="AB205" s="149"/>
      <c r="AC205" s="149"/>
      <c r="AD205" s="149"/>
      <c r="AE205" s="149"/>
      <c r="AF205" s="149"/>
      <c r="AG205" s="149" t="s">
        <v>378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5">
      <c r="A206" s="156"/>
      <c r="B206" s="157"/>
      <c r="C206" s="255" t="s">
        <v>387</v>
      </c>
      <c r="D206" s="256"/>
      <c r="E206" s="256"/>
      <c r="F206" s="256"/>
      <c r="G206" s="256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161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x14ac:dyDescent="0.25">
      <c r="A207" s="161" t="s">
        <v>125</v>
      </c>
      <c r="B207" s="162" t="s">
        <v>88</v>
      </c>
      <c r="C207" s="182" t="s">
        <v>89</v>
      </c>
      <c r="D207" s="163"/>
      <c r="E207" s="164"/>
      <c r="F207" s="165"/>
      <c r="G207" s="165">
        <f>SUMIF(AG208:AG226,"&lt;&gt;NOR",G208:G226)</f>
        <v>0</v>
      </c>
      <c r="H207" s="165"/>
      <c r="I207" s="165">
        <f>SUM(I208:I226)</f>
        <v>12565.699999999999</v>
      </c>
      <c r="J207" s="165"/>
      <c r="K207" s="165">
        <f>SUM(K208:K226)</f>
        <v>19466.29</v>
      </c>
      <c r="L207" s="165"/>
      <c r="M207" s="165">
        <f>SUM(M208:M226)</f>
        <v>0</v>
      </c>
      <c r="N207" s="164"/>
      <c r="O207" s="164">
        <f>SUM(O208:O226)</f>
        <v>0.06</v>
      </c>
      <c r="P207" s="164"/>
      <c r="Q207" s="164">
        <f>SUM(Q208:Q226)</f>
        <v>0</v>
      </c>
      <c r="R207" s="165"/>
      <c r="S207" s="165"/>
      <c r="T207" s="166"/>
      <c r="U207" s="160"/>
      <c r="V207" s="160">
        <f>SUM(V208:V226)</f>
        <v>0</v>
      </c>
      <c r="W207" s="160"/>
      <c r="X207" s="160"/>
      <c r="AG207" t="s">
        <v>126</v>
      </c>
    </row>
    <row r="208" spans="1:60" outlineLevel="1" x14ac:dyDescent="0.25">
      <c r="A208" s="167">
        <v>67</v>
      </c>
      <c r="B208" s="168" t="s">
        <v>395</v>
      </c>
      <c r="C208" s="184" t="s">
        <v>396</v>
      </c>
      <c r="D208" s="169" t="s">
        <v>159</v>
      </c>
      <c r="E208" s="170">
        <v>127</v>
      </c>
      <c r="F208" s="171"/>
      <c r="G208" s="172">
        <f>ROUND(E208*F208,2)</f>
        <v>0</v>
      </c>
      <c r="H208" s="171">
        <v>0</v>
      </c>
      <c r="I208" s="172">
        <f>ROUND(E208*H208,2)</f>
        <v>0</v>
      </c>
      <c r="J208" s="171">
        <v>23.1</v>
      </c>
      <c r="K208" s="172">
        <f>ROUND(E208*J208,2)</f>
        <v>2933.7</v>
      </c>
      <c r="L208" s="172">
        <v>21</v>
      </c>
      <c r="M208" s="172">
        <f>G208*(1+L208/100)</f>
        <v>0</v>
      </c>
      <c r="N208" s="170">
        <v>0</v>
      </c>
      <c r="O208" s="170">
        <f>ROUND(E208*N208,2)</f>
        <v>0</v>
      </c>
      <c r="P208" s="170">
        <v>0</v>
      </c>
      <c r="Q208" s="170">
        <f>ROUND(E208*P208,2)</f>
        <v>0</v>
      </c>
      <c r="R208" s="172"/>
      <c r="S208" s="172" t="s">
        <v>240</v>
      </c>
      <c r="T208" s="173" t="s">
        <v>131</v>
      </c>
      <c r="U208" s="159">
        <v>0</v>
      </c>
      <c r="V208" s="159">
        <f>ROUND(E208*U208,2)</f>
        <v>0</v>
      </c>
      <c r="W208" s="159"/>
      <c r="X208" s="159" t="s">
        <v>149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150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5">
      <c r="A209" s="156"/>
      <c r="B209" s="157"/>
      <c r="C209" s="191" t="s">
        <v>397</v>
      </c>
      <c r="D209" s="188"/>
      <c r="E209" s="189">
        <v>127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152</v>
      </c>
      <c r="AH209" s="149">
        <v>5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5">
      <c r="A210" s="167">
        <v>68</v>
      </c>
      <c r="B210" s="168" t="s">
        <v>398</v>
      </c>
      <c r="C210" s="184" t="s">
        <v>399</v>
      </c>
      <c r="D210" s="169" t="s">
        <v>159</v>
      </c>
      <c r="E210" s="170">
        <v>20</v>
      </c>
      <c r="F210" s="171"/>
      <c r="G210" s="172">
        <f>ROUND(E210*F210,2)</f>
        <v>0</v>
      </c>
      <c r="H210" s="171">
        <v>0</v>
      </c>
      <c r="I210" s="172">
        <f>ROUND(E210*H210,2)</f>
        <v>0</v>
      </c>
      <c r="J210" s="171">
        <v>55</v>
      </c>
      <c r="K210" s="172">
        <f>ROUND(E210*J210,2)</f>
        <v>1100</v>
      </c>
      <c r="L210" s="172">
        <v>21</v>
      </c>
      <c r="M210" s="172">
        <f>G210*(1+L210/100)</f>
        <v>0</v>
      </c>
      <c r="N210" s="170">
        <v>0</v>
      </c>
      <c r="O210" s="170">
        <f>ROUND(E210*N210,2)</f>
        <v>0</v>
      </c>
      <c r="P210" s="170">
        <v>0</v>
      </c>
      <c r="Q210" s="170">
        <f>ROUND(E210*P210,2)</f>
        <v>0</v>
      </c>
      <c r="R210" s="172"/>
      <c r="S210" s="172" t="s">
        <v>240</v>
      </c>
      <c r="T210" s="173" t="s">
        <v>131</v>
      </c>
      <c r="U210" s="159">
        <v>0</v>
      </c>
      <c r="V210" s="159">
        <f>ROUND(E210*U210,2)</f>
        <v>0</v>
      </c>
      <c r="W210" s="159"/>
      <c r="X210" s="159" t="s">
        <v>149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150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5">
      <c r="A211" s="156"/>
      <c r="B211" s="157"/>
      <c r="C211" s="191" t="s">
        <v>400</v>
      </c>
      <c r="D211" s="188"/>
      <c r="E211" s="189">
        <v>20</v>
      </c>
      <c r="F211" s="159"/>
      <c r="G211" s="159"/>
      <c r="H211" s="159"/>
      <c r="I211" s="159"/>
      <c r="J211" s="159"/>
      <c r="K211" s="159"/>
      <c r="L211" s="159"/>
      <c r="M211" s="159"/>
      <c r="N211" s="158"/>
      <c r="O211" s="158"/>
      <c r="P211" s="158"/>
      <c r="Q211" s="158"/>
      <c r="R211" s="159"/>
      <c r="S211" s="159"/>
      <c r="T211" s="159"/>
      <c r="U211" s="159"/>
      <c r="V211" s="159"/>
      <c r="W211" s="159"/>
      <c r="X211" s="15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152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5">
      <c r="A212" s="167">
        <v>69</v>
      </c>
      <c r="B212" s="168" t="s">
        <v>401</v>
      </c>
      <c r="C212" s="184" t="s">
        <v>402</v>
      </c>
      <c r="D212" s="169" t="s">
        <v>159</v>
      </c>
      <c r="E212" s="170">
        <v>127</v>
      </c>
      <c r="F212" s="171"/>
      <c r="G212" s="172">
        <f>ROUND(E212*F212,2)</f>
        <v>0</v>
      </c>
      <c r="H212" s="171">
        <v>0</v>
      </c>
      <c r="I212" s="172">
        <f>ROUND(E212*H212,2)</f>
        <v>0</v>
      </c>
      <c r="J212" s="171">
        <v>26.1</v>
      </c>
      <c r="K212" s="172">
        <f>ROUND(E212*J212,2)</f>
        <v>3314.7</v>
      </c>
      <c r="L212" s="172">
        <v>21</v>
      </c>
      <c r="M212" s="172">
        <f>G212*(1+L212/100)</f>
        <v>0</v>
      </c>
      <c r="N212" s="170">
        <v>0</v>
      </c>
      <c r="O212" s="170">
        <f>ROUND(E212*N212,2)</f>
        <v>0</v>
      </c>
      <c r="P212" s="170">
        <v>0</v>
      </c>
      <c r="Q212" s="170">
        <f>ROUND(E212*P212,2)</f>
        <v>0</v>
      </c>
      <c r="R212" s="172"/>
      <c r="S212" s="172" t="s">
        <v>240</v>
      </c>
      <c r="T212" s="173" t="s">
        <v>131</v>
      </c>
      <c r="U212" s="159">
        <v>0</v>
      </c>
      <c r="V212" s="159">
        <f>ROUND(E212*U212,2)</f>
        <v>0</v>
      </c>
      <c r="W212" s="159"/>
      <c r="X212" s="159" t="s">
        <v>149</v>
      </c>
      <c r="Y212" s="149"/>
      <c r="Z212" s="149"/>
      <c r="AA212" s="149"/>
      <c r="AB212" s="149"/>
      <c r="AC212" s="149"/>
      <c r="AD212" s="149"/>
      <c r="AE212" s="149"/>
      <c r="AF212" s="149"/>
      <c r="AG212" s="149" t="s">
        <v>150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5">
      <c r="A213" s="156"/>
      <c r="B213" s="157"/>
      <c r="C213" s="191" t="s">
        <v>403</v>
      </c>
      <c r="D213" s="188"/>
      <c r="E213" s="189">
        <v>88</v>
      </c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152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5">
      <c r="A214" s="156"/>
      <c r="B214" s="157"/>
      <c r="C214" s="191" t="s">
        <v>404</v>
      </c>
      <c r="D214" s="188"/>
      <c r="E214" s="189">
        <v>39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152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5">
      <c r="A215" s="174">
        <v>70</v>
      </c>
      <c r="B215" s="175" t="s">
        <v>405</v>
      </c>
      <c r="C215" s="183" t="s">
        <v>406</v>
      </c>
      <c r="D215" s="176" t="s">
        <v>239</v>
      </c>
      <c r="E215" s="177">
        <v>2</v>
      </c>
      <c r="F215" s="178"/>
      <c r="G215" s="179">
        <f>ROUND(E215*F215,2)</f>
        <v>0</v>
      </c>
      <c r="H215" s="178">
        <v>0</v>
      </c>
      <c r="I215" s="179">
        <f>ROUND(E215*H215,2)</f>
        <v>0</v>
      </c>
      <c r="J215" s="178">
        <v>141.9</v>
      </c>
      <c r="K215" s="179">
        <f>ROUND(E215*J215,2)</f>
        <v>283.8</v>
      </c>
      <c r="L215" s="179">
        <v>21</v>
      </c>
      <c r="M215" s="179">
        <f>G215*(1+L215/100)</f>
        <v>0</v>
      </c>
      <c r="N215" s="177">
        <v>0</v>
      </c>
      <c r="O215" s="177">
        <f>ROUND(E215*N215,2)</f>
        <v>0</v>
      </c>
      <c r="P215" s="177">
        <v>0</v>
      </c>
      <c r="Q215" s="177">
        <f>ROUND(E215*P215,2)</f>
        <v>0</v>
      </c>
      <c r="R215" s="179"/>
      <c r="S215" s="179" t="s">
        <v>240</v>
      </c>
      <c r="T215" s="180" t="s">
        <v>131</v>
      </c>
      <c r="U215" s="159">
        <v>0</v>
      </c>
      <c r="V215" s="159">
        <f>ROUND(E215*U215,2)</f>
        <v>0</v>
      </c>
      <c r="W215" s="159"/>
      <c r="X215" s="159" t="s">
        <v>149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150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5">
      <c r="A216" s="174">
        <v>71</v>
      </c>
      <c r="B216" s="175" t="s">
        <v>407</v>
      </c>
      <c r="C216" s="183" t="s">
        <v>408</v>
      </c>
      <c r="D216" s="176" t="s">
        <v>239</v>
      </c>
      <c r="E216" s="177">
        <v>2</v>
      </c>
      <c r="F216" s="178"/>
      <c r="G216" s="179">
        <f>ROUND(E216*F216,2)</f>
        <v>0</v>
      </c>
      <c r="H216" s="178">
        <v>0</v>
      </c>
      <c r="I216" s="179">
        <f>ROUND(E216*H216,2)</f>
        <v>0</v>
      </c>
      <c r="J216" s="178">
        <v>179.3</v>
      </c>
      <c r="K216" s="179">
        <f>ROUND(E216*J216,2)</f>
        <v>358.6</v>
      </c>
      <c r="L216" s="179">
        <v>21</v>
      </c>
      <c r="M216" s="179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79"/>
      <c r="S216" s="179" t="s">
        <v>240</v>
      </c>
      <c r="T216" s="180" t="s">
        <v>131</v>
      </c>
      <c r="U216" s="159">
        <v>0</v>
      </c>
      <c r="V216" s="159">
        <f>ROUND(E216*U216,2)</f>
        <v>0</v>
      </c>
      <c r="W216" s="159"/>
      <c r="X216" s="159" t="s">
        <v>149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150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5">
      <c r="A217" s="174">
        <v>72</v>
      </c>
      <c r="B217" s="175" t="s">
        <v>409</v>
      </c>
      <c r="C217" s="183" t="s">
        <v>410</v>
      </c>
      <c r="D217" s="176" t="s">
        <v>239</v>
      </c>
      <c r="E217" s="177">
        <v>2</v>
      </c>
      <c r="F217" s="178"/>
      <c r="G217" s="179">
        <f>ROUND(E217*F217,2)</f>
        <v>0</v>
      </c>
      <c r="H217" s="178">
        <v>0</v>
      </c>
      <c r="I217" s="179">
        <f>ROUND(E217*H217,2)</f>
        <v>0</v>
      </c>
      <c r="J217" s="178">
        <v>5610</v>
      </c>
      <c r="K217" s="179">
        <f>ROUND(E217*J217,2)</f>
        <v>11220</v>
      </c>
      <c r="L217" s="179">
        <v>21</v>
      </c>
      <c r="M217" s="179">
        <f>G217*(1+L217/100)</f>
        <v>0</v>
      </c>
      <c r="N217" s="177">
        <v>0</v>
      </c>
      <c r="O217" s="177">
        <f>ROUND(E217*N217,2)</f>
        <v>0</v>
      </c>
      <c r="P217" s="177">
        <v>0</v>
      </c>
      <c r="Q217" s="177">
        <f>ROUND(E217*P217,2)</f>
        <v>0</v>
      </c>
      <c r="R217" s="179"/>
      <c r="S217" s="179" t="s">
        <v>240</v>
      </c>
      <c r="T217" s="180" t="s">
        <v>131</v>
      </c>
      <c r="U217" s="159">
        <v>0</v>
      </c>
      <c r="V217" s="159">
        <f>ROUND(E217*U217,2)</f>
        <v>0</v>
      </c>
      <c r="W217" s="159"/>
      <c r="X217" s="159" t="s">
        <v>149</v>
      </c>
      <c r="Y217" s="149"/>
      <c r="Z217" s="149"/>
      <c r="AA217" s="149"/>
      <c r="AB217" s="149"/>
      <c r="AC217" s="149"/>
      <c r="AD217" s="149"/>
      <c r="AE217" s="149"/>
      <c r="AF217" s="149"/>
      <c r="AG217" s="149" t="s">
        <v>150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5">
      <c r="A218" s="167">
        <v>73</v>
      </c>
      <c r="B218" s="168" t="s">
        <v>411</v>
      </c>
      <c r="C218" s="184" t="s">
        <v>412</v>
      </c>
      <c r="D218" s="169" t="s">
        <v>159</v>
      </c>
      <c r="E218" s="170">
        <v>127</v>
      </c>
      <c r="F218" s="171"/>
      <c r="G218" s="172">
        <f>ROUND(E218*F218,2)</f>
        <v>0</v>
      </c>
      <c r="H218" s="171">
        <v>19.600000000000001</v>
      </c>
      <c r="I218" s="172">
        <f>ROUND(E218*H218,2)</f>
        <v>2489.1999999999998</v>
      </c>
      <c r="J218" s="171">
        <v>0</v>
      </c>
      <c r="K218" s="172">
        <f>ROUND(E218*J218,2)</f>
        <v>0</v>
      </c>
      <c r="L218" s="172">
        <v>21</v>
      </c>
      <c r="M218" s="172">
        <f>G218*(1+L218/100)</f>
        <v>0</v>
      </c>
      <c r="N218" s="170">
        <v>1.7000000000000001E-4</v>
      </c>
      <c r="O218" s="170">
        <f>ROUND(E218*N218,2)</f>
        <v>0.02</v>
      </c>
      <c r="P218" s="170">
        <v>0</v>
      </c>
      <c r="Q218" s="170">
        <f>ROUND(E218*P218,2)</f>
        <v>0</v>
      </c>
      <c r="R218" s="172"/>
      <c r="S218" s="172" t="s">
        <v>240</v>
      </c>
      <c r="T218" s="173" t="s">
        <v>131</v>
      </c>
      <c r="U218" s="159">
        <v>0</v>
      </c>
      <c r="V218" s="159">
        <f>ROUND(E218*U218,2)</f>
        <v>0</v>
      </c>
      <c r="W218" s="159"/>
      <c r="X218" s="159" t="s">
        <v>234</v>
      </c>
      <c r="Y218" s="149"/>
      <c r="Z218" s="149"/>
      <c r="AA218" s="149"/>
      <c r="AB218" s="149"/>
      <c r="AC218" s="149"/>
      <c r="AD218" s="149"/>
      <c r="AE218" s="149"/>
      <c r="AF218" s="149"/>
      <c r="AG218" s="149" t="s">
        <v>235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5">
      <c r="A219" s="156"/>
      <c r="B219" s="157"/>
      <c r="C219" s="191" t="s">
        <v>397</v>
      </c>
      <c r="D219" s="188"/>
      <c r="E219" s="189">
        <v>127</v>
      </c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152</v>
      </c>
      <c r="AH219" s="149">
        <v>5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5">
      <c r="A220" s="167">
        <v>74</v>
      </c>
      <c r="B220" s="168" t="s">
        <v>413</v>
      </c>
      <c r="C220" s="184" t="s">
        <v>414</v>
      </c>
      <c r="D220" s="169" t="s">
        <v>159</v>
      </c>
      <c r="E220" s="170">
        <v>127</v>
      </c>
      <c r="F220" s="171"/>
      <c r="G220" s="172">
        <f>ROUND(E220*F220,2)</f>
        <v>0</v>
      </c>
      <c r="H220" s="171">
        <v>39.1</v>
      </c>
      <c r="I220" s="172">
        <f>ROUND(E220*H220,2)</f>
        <v>4965.7</v>
      </c>
      <c r="J220" s="171">
        <v>0</v>
      </c>
      <c r="K220" s="172">
        <f>ROUND(E220*J220,2)</f>
        <v>0</v>
      </c>
      <c r="L220" s="172">
        <v>21</v>
      </c>
      <c r="M220" s="172">
        <f>G220*(1+L220/100)</f>
        <v>0</v>
      </c>
      <c r="N220" s="170">
        <v>3.5E-4</v>
      </c>
      <c r="O220" s="170">
        <f>ROUND(E220*N220,2)</f>
        <v>0.04</v>
      </c>
      <c r="P220" s="170">
        <v>0</v>
      </c>
      <c r="Q220" s="170">
        <f>ROUND(E220*P220,2)</f>
        <v>0</v>
      </c>
      <c r="R220" s="172"/>
      <c r="S220" s="172" t="s">
        <v>240</v>
      </c>
      <c r="T220" s="173" t="s">
        <v>131</v>
      </c>
      <c r="U220" s="159">
        <v>0</v>
      </c>
      <c r="V220" s="159">
        <f>ROUND(E220*U220,2)</f>
        <v>0</v>
      </c>
      <c r="W220" s="159"/>
      <c r="X220" s="159" t="s">
        <v>234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235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5">
      <c r="A221" s="156"/>
      <c r="B221" s="157"/>
      <c r="C221" s="191" t="s">
        <v>415</v>
      </c>
      <c r="D221" s="188"/>
      <c r="E221" s="189">
        <v>127</v>
      </c>
      <c r="F221" s="159"/>
      <c r="G221" s="159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152</v>
      </c>
      <c r="AH221" s="149">
        <v>5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5">
      <c r="A222" s="167">
        <v>75</v>
      </c>
      <c r="B222" s="168" t="s">
        <v>416</v>
      </c>
      <c r="C222" s="184" t="s">
        <v>417</v>
      </c>
      <c r="D222" s="169" t="s">
        <v>239</v>
      </c>
      <c r="E222" s="170">
        <v>20</v>
      </c>
      <c r="F222" s="171"/>
      <c r="G222" s="172">
        <f>ROUND(E222*F222,2)</f>
        <v>0</v>
      </c>
      <c r="H222" s="171">
        <v>16.399999999999999</v>
      </c>
      <c r="I222" s="172">
        <f>ROUND(E222*H222,2)</f>
        <v>328</v>
      </c>
      <c r="J222" s="171">
        <v>0</v>
      </c>
      <c r="K222" s="172">
        <f>ROUND(E222*J222,2)</f>
        <v>0</v>
      </c>
      <c r="L222" s="172">
        <v>21</v>
      </c>
      <c r="M222" s="172">
        <f>G222*(1+L222/100)</f>
        <v>0</v>
      </c>
      <c r="N222" s="170">
        <v>8.0000000000000007E-5</v>
      </c>
      <c r="O222" s="170">
        <f>ROUND(E222*N222,2)</f>
        <v>0</v>
      </c>
      <c r="P222" s="170">
        <v>0</v>
      </c>
      <c r="Q222" s="170">
        <f>ROUND(E222*P222,2)</f>
        <v>0</v>
      </c>
      <c r="R222" s="172"/>
      <c r="S222" s="172" t="s">
        <v>240</v>
      </c>
      <c r="T222" s="173" t="s">
        <v>131</v>
      </c>
      <c r="U222" s="159">
        <v>0</v>
      </c>
      <c r="V222" s="159">
        <f>ROUND(E222*U222,2)</f>
        <v>0</v>
      </c>
      <c r="W222" s="159"/>
      <c r="X222" s="159" t="s">
        <v>234</v>
      </c>
      <c r="Y222" s="149"/>
      <c r="Z222" s="149"/>
      <c r="AA222" s="149"/>
      <c r="AB222" s="149"/>
      <c r="AC222" s="149"/>
      <c r="AD222" s="149"/>
      <c r="AE222" s="149"/>
      <c r="AF222" s="149"/>
      <c r="AG222" s="149" t="s">
        <v>235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5">
      <c r="A223" s="156"/>
      <c r="B223" s="157"/>
      <c r="C223" s="191" t="s">
        <v>418</v>
      </c>
      <c r="D223" s="188"/>
      <c r="E223" s="189">
        <v>20</v>
      </c>
      <c r="F223" s="159"/>
      <c r="G223" s="159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152</v>
      </c>
      <c r="AH223" s="149">
        <v>5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5">
      <c r="A224" s="174">
        <v>76</v>
      </c>
      <c r="B224" s="175" t="s">
        <v>419</v>
      </c>
      <c r="C224" s="183" t="s">
        <v>420</v>
      </c>
      <c r="D224" s="176" t="s">
        <v>239</v>
      </c>
      <c r="E224" s="177">
        <v>2</v>
      </c>
      <c r="F224" s="178"/>
      <c r="G224" s="179">
        <f>ROUND(E224*F224,2)</f>
        <v>0</v>
      </c>
      <c r="H224" s="178">
        <v>433.4</v>
      </c>
      <c r="I224" s="179">
        <f>ROUND(E224*H224,2)</f>
        <v>866.8</v>
      </c>
      <c r="J224" s="178">
        <v>0</v>
      </c>
      <c r="K224" s="179">
        <f>ROUND(E224*J224,2)</f>
        <v>0</v>
      </c>
      <c r="L224" s="179">
        <v>21</v>
      </c>
      <c r="M224" s="179">
        <f>G224*(1+L224/100)</f>
        <v>0</v>
      </c>
      <c r="N224" s="177">
        <v>4.0000000000000002E-4</v>
      </c>
      <c r="O224" s="177">
        <f>ROUND(E224*N224,2)</f>
        <v>0</v>
      </c>
      <c r="P224" s="177">
        <v>0</v>
      </c>
      <c r="Q224" s="177">
        <f>ROUND(E224*P224,2)</f>
        <v>0</v>
      </c>
      <c r="R224" s="179"/>
      <c r="S224" s="179" t="s">
        <v>240</v>
      </c>
      <c r="T224" s="180" t="s">
        <v>131</v>
      </c>
      <c r="U224" s="159">
        <v>0</v>
      </c>
      <c r="V224" s="159">
        <f>ROUND(E224*U224,2)</f>
        <v>0</v>
      </c>
      <c r="W224" s="159"/>
      <c r="X224" s="159" t="s">
        <v>234</v>
      </c>
      <c r="Y224" s="149"/>
      <c r="Z224" s="149"/>
      <c r="AA224" s="149"/>
      <c r="AB224" s="149"/>
      <c r="AC224" s="149"/>
      <c r="AD224" s="149"/>
      <c r="AE224" s="149"/>
      <c r="AF224" s="149"/>
      <c r="AG224" s="149" t="s">
        <v>235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5">
      <c r="A225" s="174">
        <v>77</v>
      </c>
      <c r="B225" s="175" t="s">
        <v>421</v>
      </c>
      <c r="C225" s="183" t="s">
        <v>422</v>
      </c>
      <c r="D225" s="176" t="s">
        <v>239</v>
      </c>
      <c r="E225" s="177">
        <v>2</v>
      </c>
      <c r="F225" s="178"/>
      <c r="G225" s="179">
        <f>ROUND(E225*F225,2)</f>
        <v>0</v>
      </c>
      <c r="H225" s="178">
        <v>1958</v>
      </c>
      <c r="I225" s="179">
        <f>ROUND(E225*H225,2)</f>
        <v>3916</v>
      </c>
      <c r="J225" s="178">
        <v>0</v>
      </c>
      <c r="K225" s="179">
        <f>ROUND(E225*J225,2)</f>
        <v>0</v>
      </c>
      <c r="L225" s="179">
        <v>21</v>
      </c>
      <c r="M225" s="179">
        <f>G225*(1+L225/100)</f>
        <v>0</v>
      </c>
      <c r="N225" s="177">
        <v>2.4000000000000001E-4</v>
      </c>
      <c r="O225" s="177">
        <f>ROUND(E225*N225,2)</f>
        <v>0</v>
      </c>
      <c r="P225" s="177">
        <v>0</v>
      </c>
      <c r="Q225" s="177">
        <f>ROUND(E225*P225,2)</f>
        <v>0</v>
      </c>
      <c r="R225" s="179"/>
      <c r="S225" s="179" t="s">
        <v>240</v>
      </c>
      <c r="T225" s="180" t="s">
        <v>131</v>
      </c>
      <c r="U225" s="159">
        <v>0</v>
      </c>
      <c r="V225" s="159">
        <f>ROUND(E225*U225,2)</f>
        <v>0</v>
      </c>
      <c r="W225" s="159"/>
      <c r="X225" s="159" t="s">
        <v>234</v>
      </c>
      <c r="Y225" s="149"/>
      <c r="Z225" s="149"/>
      <c r="AA225" s="149"/>
      <c r="AB225" s="149"/>
      <c r="AC225" s="149"/>
      <c r="AD225" s="149"/>
      <c r="AE225" s="149"/>
      <c r="AF225" s="149"/>
      <c r="AG225" s="149" t="s">
        <v>235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5">
      <c r="A226" s="174">
        <v>78</v>
      </c>
      <c r="B226" s="175" t="s">
        <v>423</v>
      </c>
      <c r="C226" s="183" t="s">
        <v>424</v>
      </c>
      <c r="D226" s="176" t="s">
        <v>232</v>
      </c>
      <c r="E226" s="177">
        <v>6.8919999999999995E-2</v>
      </c>
      <c r="F226" s="178"/>
      <c r="G226" s="179">
        <f>ROUND(E226*F226,2)</f>
        <v>0</v>
      </c>
      <c r="H226" s="178">
        <v>0</v>
      </c>
      <c r="I226" s="179">
        <f>ROUND(E226*H226,2)</f>
        <v>0</v>
      </c>
      <c r="J226" s="178">
        <v>3707</v>
      </c>
      <c r="K226" s="179">
        <f>ROUND(E226*J226,2)</f>
        <v>255.49</v>
      </c>
      <c r="L226" s="179">
        <v>21</v>
      </c>
      <c r="M226" s="179">
        <f>G226*(1+L226/100)</f>
        <v>0</v>
      </c>
      <c r="N226" s="177">
        <v>0</v>
      </c>
      <c r="O226" s="177">
        <f>ROUND(E226*N226,2)</f>
        <v>0</v>
      </c>
      <c r="P226" s="177">
        <v>0</v>
      </c>
      <c r="Q226" s="177">
        <f>ROUND(E226*P226,2)</f>
        <v>0</v>
      </c>
      <c r="R226" s="179"/>
      <c r="S226" s="179" t="s">
        <v>240</v>
      </c>
      <c r="T226" s="180" t="s">
        <v>131</v>
      </c>
      <c r="U226" s="159">
        <v>0</v>
      </c>
      <c r="V226" s="159">
        <f>ROUND(E226*U226,2)</f>
        <v>0</v>
      </c>
      <c r="W226" s="159"/>
      <c r="X226" s="159" t="s">
        <v>377</v>
      </c>
      <c r="Y226" s="149"/>
      <c r="Z226" s="149"/>
      <c r="AA226" s="149"/>
      <c r="AB226" s="149"/>
      <c r="AC226" s="149"/>
      <c r="AD226" s="149"/>
      <c r="AE226" s="149"/>
      <c r="AF226" s="149"/>
      <c r="AG226" s="149" t="s">
        <v>378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x14ac:dyDescent="0.25">
      <c r="A227" s="161" t="s">
        <v>125</v>
      </c>
      <c r="B227" s="162" t="s">
        <v>90</v>
      </c>
      <c r="C227" s="182" t="s">
        <v>91</v>
      </c>
      <c r="D227" s="163"/>
      <c r="E227" s="164"/>
      <c r="F227" s="165"/>
      <c r="G227" s="165">
        <f>SUMIF(AG228:AG242,"&lt;&gt;NOR",G228:G242)</f>
        <v>0</v>
      </c>
      <c r="H227" s="165"/>
      <c r="I227" s="165">
        <f>SUM(I228:I242)</f>
        <v>6980.34</v>
      </c>
      <c r="J227" s="165"/>
      <c r="K227" s="165">
        <f>SUM(K228:K242)</f>
        <v>34540.03</v>
      </c>
      <c r="L227" s="165"/>
      <c r="M227" s="165">
        <f>SUM(M228:M242)</f>
        <v>0</v>
      </c>
      <c r="N227" s="164"/>
      <c r="O227" s="164">
        <f>SUM(O228:O242)</f>
        <v>18.690000000000005</v>
      </c>
      <c r="P227" s="164"/>
      <c r="Q227" s="164">
        <f>SUM(Q228:Q242)</f>
        <v>0</v>
      </c>
      <c r="R227" s="165"/>
      <c r="S227" s="165"/>
      <c r="T227" s="166"/>
      <c r="U227" s="160"/>
      <c r="V227" s="160">
        <f>SUM(V228:V242)</f>
        <v>62.75</v>
      </c>
      <c r="W227" s="160"/>
      <c r="X227" s="160"/>
      <c r="AG227" t="s">
        <v>126</v>
      </c>
    </row>
    <row r="228" spans="1:60" outlineLevel="1" x14ac:dyDescent="0.25">
      <c r="A228" s="167">
        <v>79</v>
      </c>
      <c r="B228" s="168" t="s">
        <v>425</v>
      </c>
      <c r="C228" s="184" t="s">
        <v>426</v>
      </c>
      <c r="D228" s="169" t="s">
        <v>159</v>
      </c>
      <c r="E228" s="170">
        <v>127</v>
      </c>
      <c r="F228" s="171"/>
      <c r="G228" s="172">
        <f>ROUND(E228*F228,2)</f>
        <v>0</v>
      </c>
      <c r="H228" s="171">
        <v>0</v>
      </c>
      <c r="I228" s="172">
        <f>ROUND(E228*H228,2)</f>
        <v>0</v>
      </c>
      <c r="J228" s="171">
        <v>77.599999999999994</v>
      </c>
      <c r="K228" s="172">
        <f>ROUND(E228*J228,2)</f>
        <v>9855.2000000000007</v>
      </c>
      <c r="L228" s="172">
        <v>21</v>
      </c>
      <c r="M228" s="172">
        <f>G228*(1+L228/100)</f>
        <v>0</v>
      </c>
      <c r="N228" s="170">
        <v>0</v>
      </c>
      <c r="O228" s="170">
        <f>ROUND(E228*N228,2)</f>
        <v>0</v>
      </c>
      <c r="P228" s="170">
        <v>0</v>
      </c>
      <c r="Q228" s="170">
        <f>ROUND(E228*P228,2)</f>
        <v>0</v>
      </c>
      <c r="R228" s="172"/>
      <c r="S228" s="172" t="s">
        <v>130</v>
      </c>
      <c r="T228" s="173" t="s">
        <v>130</v>
      </c>
      <c r="U228" s="159">
        <v>6.132E-2</v>
      </c>
      <c r="V228" s="159">
        <f>ROUND(E228*U228,2)</f>
        <v>7.79</v>
      </c>
      <c r="W228" s="159"/>
      <c r="X228" s="159" t="s">
        <v>149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186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5">
      <c r="A229" s="156"/>
      <c r="B229" s="157"/>
      <c r="C229" s="191" t="s">
        <v>403</v>
      </c>
      <c r="D229" s="188"/>
      <c r="E229" s="189">
        <v>88</v>
      </c>
      <c r="F229" s="159"/>
      <c r="G229" s="159"/>
      <c r="H229" s="159"/>
      <c r="I229" s="159"/>
      <c r="J229" s="159"/>
      <c r="K229" s="159"/>
      <c r="L229" s="159"/>
      <c r="M229" s="159"/>
      <c r="N229" s="158"/>
      <c r="O229" s="158"/>
      <c r="P229" s="158"/>
      <c r="Q229" s="158"/>
      <c r="R229" s="159"/>
      <c r="S229" s="159"/>
      <c r="T229" s="159"/>
      <c r="U229" s="159"/>
      <c r="V229" s="159"/>
      <c r="W229" s="159"/>
      <c r="X229" s="15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152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5">
      <c r="A230" s="156"/>
      <c r="B230" s="157"/>
      <c r="C230" s="191" t="s">
        <v>404</v>
      </c>
      <c r="D230" s="188"/>
      <c r="E230" s="189">
        <v>39</v>
      </c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152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5">
      <c r="A231" s="167">
        <v>80</v>
      </c>
      <c r="B231" s="168" t="s">
        <v>427</v>
      </c>
      <c r="C231" s="184" t="s">
        <v>428</v>
      </c>
      <c r="D231" s="169" t="s">
        <v>159</v>
      </c>
      <c r="E231" s="170">
        <v>127</v>
      </c>
      <c r="F231" s="171"/>
      <c r="G231" s="172">
        <f>ROUND(E231*F231,2)</f>
        <v>0</v>
      </c>
      <c r="H231" s="171">
        <v>48.23</v>
      </c>
      <c r="I231" s="172">
        <f>ROUND(E231*H231,2)</f>
        <v>6125.21</v>
      </c>
      <c r="J231" s="171">
        <v>26.57</v>
      </c>
      <c r="K231" s="172">
        <f>ROUND(E231*J231,2)</f>
        <v>3374.39</v>
      </c>
      <c r="L231" s="172">
        <v>21</v>
      </c>
      <c r="M231" s="172">
        <f>G231*(1+L231/100)</f>
        <v>0</v>
      </c>
      <c r="N231" s="170">
        <v>0.14699999999999999</v>
      </c>
      <c r="O231" s="170">
        <f>ROUND(E231*N231,2)</f>
        <v>18.670000000000002</v>
      </c>
      <c r="P231" s="170">
        <v>0</v>
      </c>
      <c r="Q231" s="170">
        <f>ROUND(E231*P231,2)</f>
        <v>0</v>
      </c>
      <c r="R231" s="172"/>
      <c r="S231" s="172" t="s">
        <v>130</v>
      </c>
      <c r="T231" s="173" t="s">
        <v>130</v>
      </c>
      <c r="U231" s="159">
        <v>5.9799999999999999E-2</v>
      </c>
      <c r="V231" s="159">
        <f>ROUND(E231*U231,2)</f>
        <v>7.59</v>
      </c>
      <c r="W231" s="159"/>
      <c r="X231" s="159" t="s">
        <v>149</v>
      </c>
      <c r="Y231" s="149"/>
      <c r="Z231" s="149"/>
      <c r="AA231" s="149"/>
      <c r="AB231" s="149"/>
      <c r="AC231" s="149"/>
      <c r="AD231" s="149"/>
      <c r="AE231" s="149"/>
      <c r="AF231" s="149"/>
      <c r="AG231" s="149" t="s">
        <v>186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5">
      <c r="A232" s="156"/>
      <c r="B232" s="157"/>
      <c r="C232" s="191" t="s">
        <v>429</v>
      </c>
      <c r="D232" s="188"/>
      <c r="E232" s="189">
        <v>127</v>
      </c>
      <c r="F232" s="159"/>
      <c r="G232" s="159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152</v>
      </c>
      <c r="AH232" s="149">
        <v>5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5">
      <c r="A233" s="167">
        <v>81</v>
      </c>
      <c r="B233" s="168" t="s">
        <v>430</v>
      </c>
      <c r="C233" s="184" t="s">
        <v>431</v>
      </c>
      <c r="D233" s="169" t="s">
        <v>159</v>
      </c>
      <c r="E233" s="170">
        <v>127</v>
      </c>
      <c r="F233" s="171"/>
      <c r="G233" s="172">
        <f>ROUND(E233*F233,2)</f>
        <v>0</v>
      </c>
      <c r="H233" s="171">
        <v>6.55</v>
      </c>
      <c r="I233" s="172">
        <f>ROUND(E233*H233,2)</f>
        <v>831.85</v>
      </c>
      <c r="J233" s="171">
        <v>11.55</v>
      </c>
      <c r="K233" s="172">
        <f>ROUND(E233*J233,2)</f>
        <v>1466.85</v>
      </c>
      <c r="L233" s="172">
        <v>21</v>
      </c>
      <c r="M233" s="172">
        <f>G233*(1+L233/100)</f>
        <v>0</v>
      </c>
      <c r="N233" s="170">
        <v>6.0000000000000002E-5</v>
      </c>
      <c r="O233" s="170">
        <f>ROUND(E233*N233,2)</f>
        <v>0.01</v>
      </c>
      <c r="P233" s="170">
        <v>0</v>
      </c>
      <c r="Q233" s="170">
        <f>ROUND(E233*P233,2)</f>
        <v>0</v>
      </c>
      <c r="R233" s="172"/>
      <c r="S233" s="172" t="s">
        <v>130</v>
      </c>
      <c r="T233" s="173" t="s">
        <v>130</v>
      </c>
      <c r="U233" s="159">
        <v>2.5999999999999999E-2</v>
      </c>
      <c r="V233" s="159">
        <f>ROUND(E233*U233,2)</f>
        <v>3.3</v>
      </c>
      <c r="W233" s="159"/>
      <c r="X233" s="159" t="s">
        <v>149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186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5">
      <c r="A234" s="156"/>
      <c r="B234" s="157"/>
      <c r="C234" s="191" t="s">
        <v>429</v>
      </c>
      <c r="D234" s="188"/>
      <c r="E234" s="189">
        <v>127</v>
      </c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152</v>
      </c>
      <c r="AH234" s="149">
        <v>5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5">
      <c r="A235" s="167">
        <v>82</v>
      </c>
      <c r="B235" s="168" t="s">
        <v>432</v>
      </c>
      <c r="C235" s="184" t="s">
        <v>433</v>
      </c>
      <c r="D235" s="169" t="s">
        <v>159</v>
      </c>
      <c r="E235" s="170">
        <v>127</v>
      </c>
      <c r="F235" s="171"/>
      <c r="G235" s="172">
        <f>ROUND(E235*F235,2)</f>
        <v>0</v>
      </c>
      <c r="H235" s="171">
        <v>0</v>
      </c>
      <c r="I235" s="172">
        <f>ROUND(E235*H235,2)</f>
        <v>0</v>
      </c>
      <c r="J235" s="171">
        <v>65.3</v>
      </c>
      <c r="K235" s="172">
        <f>ROUND(E235*J235,2)</f>
        <v>8293.1</v>
      </c>
      <c r="L235" s="172">
        <v>21</v>
      </c>
      <c r="M235" s="172">
        <f>G235*(1+L235/100)</f>
        <v>0</v>
      </c>
      <c r="N235" s="170">
        <v>0</v>
      </c>
      <c r="O235" s="170">
        <f>ROUND(E235*N235,2)</f>
        <v>0</v>
      </c>
      <c r="P235" s="170">
        <v>0</v>
      </c>
      <c r="Q235" s="170">
        <f>ROUND(E235*P235,2)</f>
        <v>0</v>
      </c>
      <c r="R235" s="172"/>
      <c r="S235" s="172" t="s">
        <v>130</v>
      </c>
      <c r="T235" s="173" t="s">
        <v>130</v>
      </c>
      <c r="U235" s="159">
        <v>0.15110000000000001</v>
      </c>
      <c r="V235" s="159">
        <f>ROUND(E235*U235,2)</f>
        <v>19.190000000000001</v>
      </c>
      <c r="W235" s="159"/>
      <c r="X235" s="159" t="s">
        <v>149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186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5">
      <c r="A236" s="156"/>
      <c r="B236" s="157"/>
      <c r="C236" s="191" t="s">
        <v>429</v>
      </c>
      <c r="D236" s="188"/>
      <c r="E236" s="189">
        <v>127</v>
      </c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152</v>
      </c>
      <c r="AH236" s="149">
        <v>5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5">
      <c r="A237" s="167">
        <v>83</v>
      </c>
      <c r="B237" s="168" t="s">
        <v>434</v>
      </c>
      <c r="C237" s="184" t="s">
        <v>435</v>
      </c>
      <c r="D237" s="169" t="s">
        <v>165</v>
      </c>
      <c r="E237" s="170">
        <v>8.89</v>
      </c>
      <c r="F237" s="171"/>
      <c r="G237" s="172">
        <f>ROUND(E237*F237,2)</f>
        <v>0</v>
      </c>
      <c r="H237" s="171">
        <v>0</v>
      </c>
      <c r="I237" s="172">
        <f>ROUND(E237*H237,2)</f>
        <v>0</v>
      </c>
      <c r="J237" s="171">
        <v>453</v>
      </c>
      <c r="K237" s="172">
        <f>ROUND(E237*J237,2)</f>
        <v>4027.17</v>
      </c>
      <c r="L237" s="172">
        <v>21</v>
      </c>
      <c r="M237" s="172">
        <f>G237*(1+L237/100)</f>
        <v>0</v>
      </c>
      <c r="N237" s="170">
        <v>0</v>
      </c>
      <c r="O237" s="170">
        <f>ROUND(E237*N237,2)</f>
        <v>0</v>
      </c>
      <c r="P237" s="170">
        <v>0</v>
      </c>
      <c r="Q237" s="170">
        <f>ROUND(E237*P237,2)</f>
        <v>0</v>
      </c>
      <c r="R237" s="172"/>
      <c r="S237" s="172" t="s">
        <v>130</v>
      </c>
      <c r="T237" s="173" t="s">
        <v>130</v>
      </c>
      <c r="U237" s="159">
        <v>0.66300000000000003</v>
      </c>
      <c r="V237" s="159">
        <f>ROUND(E237*U237,2)</f>
        <v>5.89</v>
      </c>
      <c r="W237" s="159"/>
      <c r="X237" s="159" t="s">
        <v>149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186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5">
      <c r="A238" s="156"/>
      <c r="B238" s="157"/>
      <c r="C238" s="191" t="s">
        <v>436</v>
      </c>
      <c r="D238" s="188"/>
      <c r="E238" s="189">
        <v>6.16</v>
      </c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152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5">
      <c r="A239" s="156"/>
      <c r="B239" s="157"/>
      <c r="C239" s="191" t="s">
        <v>437</v>
      </c>
      <c r="D239" s="188"/>
      <c r="E239" s="189">
        <v>2.73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152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5">
      <c r="A240" s="167">
        <v>84</v>
      </c>
      <c r="B240" s="168" t="s">
        <v>438</v>
      </c>
      <c r="C240" s="184" t="s">
        <v>439</v>
      </c>
      <c r="D240" s="169" t="s">
        <v>147</v>
      </c>
      <c r="E240" s="170">
        <v>127</v>
      </c>
      <c r="F240" s="171"/>
      <c r="G240" s="172">
        <f>ROUND(E240*F240,2)</f>
        <v>0</v>
      </c>
      <c r="H240" s="171">
        <v>0</v>
      </c>
      <c r="I240" s="172">
        <f>ROUND(E240*H240,2)</f>
        <v>0</v>
      </c>
      <c r="J240" s="171">
        <v>49.8</v>
      </c>
      <c r="K240" s="172">
        <f>ROUND(E240*J240,2)</f>
        <v>6324.6</v>
      </c>
      <c r="L240" s="172">
        <v>21</v>
      </c>
      <c r="M240" s="172">
        <f>G240*(1+L240/100)</f>
        <v>0</v>
      </c>
      <c r="N240" s="170">
        <v>0</v>
      </c>
      <c r="O240" s="170">
        <f>ROUND(E240*N240,2)</f>
        <v>0</v>
      </c>
      <c r="P240" s="170">
        <v>0</v>
      </c>
      <c r="Q240" s="170">
        <f>ROUND(E240*P240,2)</f>
        <v>0</v>
      </c>
      <c r="R240" s="172"/>
      <c r="S240" s="172" t="s">
        <v>130</v>
      </c>
      <c r="T240" s="173" t="s">
        <v>130</v>
      </c>
      <c r="U240" s="159">
        <v>0.129</v>
      </c>
      <c r="V240" s="159">
        <f>ROUND(E240*U240,2)</f>
        <v>16.38</v>
      </c>
      <c r="W240" s="159"/>
      <c r="X240" s="159" t="s">
        <v>149</v>
      </c>
      <c r="Y240" s="149"/>
      <c r="Z240" s="149"/>
      <c r="AA240" s="149"/>
      <c r="AB240" s="149"/>
      <c r="AC240" s="149"/>
      <c r="AD240" s="149"/>
      <c r="AE240" s="149"/>
      <c r="AF240" s="149"/>
      <c r="AG240" s="149" t="s">
        <v>186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5">
      <c r="A241" s="156"/>
      <c r="B241" s="157"/>
      <c r="C241" s="191" t="s">
        <v>429</v>
      </c>
      <c r="D241" s="188"/>
      <c r="E241" s="189">
        <v>127</v>
      </c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152</v>
      </c>
      <c r="AH241" s="149">
        <v>5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5">
      <c r="A242" s="174">
        <v>85</v>
      </c>
      <c r="B242" s="175" t="s">
        <v>440</v>
      </c>
      <c r="C242" s="183" t="s">
        <v>441</v>
      </c>
      <c r="D242" s="176" t="s">
        <v>239</v>
      </c>
      <c r="E242" s="177">
        <v>2</v>
      </c>
      <c r="F242" s="178"/>
      <c r="G242" s="179">
        <f>ROUND(E242*F242,2)</f>
        <v>0</v>
      </c>
      <c r="H242" s="178">
        <v>11.64</v>
      </c>
      <c r="I242" s="179">
        <f>ROUND(E242*H242,2)</f>
        <v>23.28</v>
      </c>
      <c r="J242" s="178">
        <v>599.36</v>
      </c>
      <c r="K242" s="179">
        <f>ROUND(E242*J242,2)</f>
        <v>1198.72</v>
      </c>
      <c r="L242" s="179">
        <v>21</v>
      </c>
      <c r="M242" s="179">
        <f>G242*(1+L242/100)</f>
        <v>0</v>
      </c>
      <c r="N242" s="177">
        <v>6.8300000000000001E-3</v>
      </c>
      <c r="O242" s="177">
        <f>ROUND(E242*N242,2)</f>
        <v>0.01</v>
      </c>
      <c r="P242" s="177">
        <v>0</v>
      </c>
      <c r="Q242" s="177">
        <f>ROUND(E242*P242,2)</f>
        <v>0</v>
      </c>
      <c r="R242" s="179"/>
      <c r="S242" s="179" t="s">
        <v>130</v>
      </c>
      <c r="T242" s="180" t="s">
        <v>130</v>
      </c>
      <c r="U242" s="159">
        <v>1.3029999999999999</v>
      </c>
      <c r="V242" s="159">
        <f>ROUND(E242*U242,2)</f>
        <v>2.61</v>
      </c>
      <c r="W242" s="159"/>
      <c r="X242" s="159" t="s">
        <v>149</v>
      </c>
      <c r="Y242" s="149"/>
      <c r="Z242" s="149"/>
      <c r="AA242" s="149"/>
      <c r="AB242" s="149"/>
      <c r="AC242" s="149"/>
      <c r="AD242" s="149"/>
      <c r="AE242" s="149"/>
      <c r="AF242" s="149"/>
      <c r="AG242" s="149" t="s">
        <v>186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x14ac:dyDescent="0.25">
      <c r="A243" s="161" t="s">
        <v>125</v>
      </c>
      <c r="B243" s="162" t="s">
        <v>92</v>
      </c>
      <c r="C243" s="182" t="s">
        <v>93</v>
      </c>
      <c r="D243" s="163"/>
      <c r="E243" s="164"/>
      <c r="F243" s="165"/>
      <c r="G243" s="165">
        <f>SUMIF(AG244:AG246,"&lt;&gt;NOR",G244:G246)</f>
        <v>0</v>
      </c>
      <c r="H243" s="165"/>
      <c r="I243" s="165">
        <f>SUM(I244:I246)</f>
        <v>0</v>
      </c>
      <c r="J243" s="165"/>
      <c r="K243" s="165">
        <f>SUM(K244:K246)</f>
        <v>5133.53</v>
      </c>
      <c r="L243" s="165"/>
      <c r="M243" s="165">
        <f>SUM(M244:M246)</f>
        <v>0</v>
      </c>
      <c r="N243" s="164"/>
      <c r="O243" s="164">
        <f>SUM(O244:O246)</f>
        <v>0</v>
      </c>
      <c r="P243" s="164"/>
      <c r="Q243" s="164">
        <f>SUM(Q244:Q246)</f>
        <v>0</v>
      </c>
      <c r="R243" s="165"/>
      <c r="S243" s="165"/>
      <c r="T243" s="166"/>
      <c r="U243" s="160"/>
      <c r="V243" s="160">
        <f>SUM(V244:V246)</f>
        <v>3.6</v>
      </c>
      <c r="W243" s="160"/>
      <c r="X243" s="160"/>
      <c r="AG243" t="s">
        <v>126</v>
      </c>
    </row>
    <row r="244" spans="1:60" outlineLevel="1" x14ac:dyDescent="0.25">
      <c r="A244" s="174">
        <v>86</v>
      </c>
      <c r="B244" s="175" t="s">
        <v>442</v>
      </c>
      <c r="C244" s="183" t="s">
        <v>443</v>
      </c>
      <c r="D244" s="176" t="s">
        <v>232</v>
      </c>
      <c r="E244" s="177">
        <v>7.3556800000000004</v>
      </c>
      <c r="F244" s="178"/>
      <c r="G244" s="179">
        <f>ROUND(E244*F244,2)</f>
        <v>0</v>
      </c>
      <c r="H244" s="178">
        <v>0</v>
      </c>
      <c r="I244" s="179">
        <f>ROUND(E244*H244,2)</f>
        <v>0</v>
      </c>
      <c r="J244" s="178">
        <v>244</v>
      </c>
      <c r="K244" s="179">
        <f>ROUND(E244*J244,2)</f>
        <v>1794.79</v>
      </c>
      <c r="L244" s="179">
        <v>21</v>
      </c>
      <c r="M244" s="179">
        <f>G244*(1+L244/100)</f>
        <v>0</v>
      </c>
      <c r="N244" s="177">
        <v>0</v>
      </c>
      <c r="O244" s="177">
        <f>ROUND(E244*N244,2)</f>
        <v>0</v>
      </c>
      <c r="P244" s="177">
        <v>0</v>
      </c>
      <c r="Q244" s="177">
        <f>ROUND(E244*P244,2)</f>
        <v>0</v>
      </c>
      <c r="R244" s="179" t="s">
        <v>444</v>
      </c>
      <c r="S244" s="179" t="s">
        <v>130</v>
      </c>
      <c r="T244" s="180" t="s">
        <v>130</v>
      </c>
      <c r="U244" s="159">
        <v>0.49</v>
      </c>
      <c r="V244" s="159">
        <f>ROUND(E244*U244,2)</f>
        <v>3.6</v>
      </c>
      <c r="W244" s="159"/>
      <c r="X244" s="159" t="s">
        <v>445</v>
      </c>
      <c r="Y244" s="149"/>
      <c r="Z244" s="149"/>
      <c r="AA244" s="149"/>
      <c r="AB244" s="149"/>
      <c r="AC244" s="149"/>
      <c r="AD244" s="149"/>
      <c r="AE244" s="149"/>
      <c r="AF244" s="149"/>
      <c r="AG244" s="149" t="s">
        <v>446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5">
      <c r="A245" s="174">
        <v>87</v>
      </c>
      <c r="B245" s="175" t="s">
        <v>447</v>
      </c>
      <c r="C245" s="183" t="s">
        <v>448</v>
      </c>
      <c r="D245" s="176" t="s">
        <v>232</v>
      </c>
      <c r="E245" s="177">
        <v>66.201120000000003</v>
      </c>
      <c r="F245" s="178"/>
      <c r="G245" s="179">
        <f>ROUND(E245*F245,2)</f>
        <v>0</v>
      </c>
      <c r="H245" s="178">
        <v>0</v>
      </c>
      <c r="I245" s="179">
        <f>ROUND(E245*H245,2)</f>
        <v>0</v>
      </c>
      <c r="J245" s="178">
        <v>17.100000000000001</v>
      </c>
      <c r="K245" s="179">
        <f>ROUND(E245*J245,2)</f>
        <v>1132.04</v>
      </c>
      <c r="L245" s="179">
        <v>21</v>
      </c>
      <c r="M245" s="179">
        <f>G245*(1+L245/100)</f>
        <v>0</v>
      </c>
      <c r="N245" s="177">
        <v>0</v>
      </c>
      <c r="O245" s="177">
        <f>ROUND(E245*N245,2)</f>
        <v>0</v>
      </c>
      <c r="P245" s="177">
        <v>0</v>
      </c>
      <c r="Q245" s="177">
        <f>ROUND(E245*P245,2)</f>
        <v>0</v>
      </c>
      <c r="R245" s="179" t="s">
        <v>444</v>
      </c>
      <c r="S245" s="179" t="s">
        <v>130</v>
      </c>
      <c r="T245" s="180" t="s">
        <v>130</v>
      </c>
      <c r="U245" s="159">
        <v>0</v>
      </c>
      <c r="V245" s="159">
        <f>ROUND(E245*U245,2)</f>
        <v>0</v>
      </c>
      <c r="W245" s="159"/>
      <c r="X245" s="159" t="s">
        <v>445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446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5">
      <c r="A246" s="167">
        <v>88</v>
      </c>
      <c r="B246" s="168" t="s">
        <v>449</v>
      </c>
      <c r="C246" s="184" t="s">
        <v>450</v>
      </c>
      <c r="D246" s="169" t="s">
        <v>232</v>
      </c>
      <c r="E246" s="170">
        <v>7.3556800000000004</v>
      </c>
      <c r="F246" s="171"/>
      <c r="G246" s="172">
        <f>ROUND(E246*F246,2)</f>
        <v>0</v>
      </c>
      <c r="H246" s="171">
        <v>0</v>
      </c>
      <c r="I246" s="172">
        <f>ROUND(E246*H246,2)</f>
        <v>0</v>
      </c>
      <c r="J246" s="171">
        <v>300</v>
      </c>
      <c r="K246" s="172">
        <f>ROUND(E246*J246,2)</f>
        <v>2206.6999999999998</v>
      </c>
      <c r="L246" s="172">
        <v>21</v>
      </c>
      <c r="M246" s="172">
        <f>G246*(1+L246/100)</f>
        <v>0</v>
      </c>
      <c r="N246" s="170">
        <v>0</v>
      </c>
      <c r="O246" s="170">
        <f>ROUND(E246*N246,2)</f>
        <v>0</v>
      </c>
      <c r="P246" s="170">
        <v>0</v>
      </c>
      <c r="Q246" s="170">
        <f>ROUND(E246*P246,2)</f>
        <v>0</v>
      </c>
      <c r="R246" s="172" t="s">
        <v>444</v>
      </c>
      <c r="S246" s="172" t="s">
        <v>340</v>
      </c>
      <c r="T246" s="173" t="s">
        <v>340</v>
      </c>
      <c r="U246" s="159">
        <v>0</v>
      </c>
      <c r="V246" s="159">
        <f>ROUND(E246*U246,2)</f>
        <v>0</v>
      </c>
      <c r="W246" s="159"/>
      <c r="X246" s="159" t="s">
        <v>445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446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x14ac:dyDescent="0.25">
      <c r="A247" s="3"/>
      <c r="B247" s="4"/>
      <c r="C247" s="185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E247">
        <v>15</v>
      </c>
      <c r="AF247">
        <v>21</v>
      </c>
      <c r="AG247" t="s">
        <v>112</v>
      </c>
    </row>
    <row r="248" spans="1:60" x14ac:dyDescent="0.25">
      <c r="A248" s="152"/>
      <c r="B248" s="153" t="s">
        <v>29</v>
      </c>
      <c r="C248" s="186"/>
      <c r="D248" s="154"/>
      <c r="E248" s="155"/>
      <c r="F248" s="155"/>
      <c r="G248" s="181">
        <f>G8+G78+G84+G102+G116+G183+G194+G197+G202+G207+G227+G243</f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E248">
        <f>SUMIF(L7:L246,AE247,G7:G246)</f>
        <v>0</v>
      </c>
      <c r="AF248">
        <f>SUMIF(L7:L246,AF247,G7:G246)</f>
        <v>0</v>
      </c>
      <c r="AG248" t="s">
        <v>142</v>
      </c>
    </row>
    <row r="249" spans="1:60" x14ac:dyDescent="0.25">
      <c r="C249" s="187"/>
      <c r="D249" s="10"/>
      <c r="AG249" t="s">
        <v>143</v>
      </c>
    </row>
    <row r="250" spans="1:60" x14ac:dyDescent="0.25">
      <c r="D250" s="10"/>
    </row>
    <row r="251" spans="1:60" x14ac:dyDescent="0.25">
      <c r="D251" s="10"/>
    </row>
    <row r="252" spans="1:60" x14ac:dyDescent="0.25">
      <c r="D252" s="10"/>
    </row>
    <row r="253" spans="1:60" x14ac:dyDescent="0.25">
      <c r="D253" s="10"/>
    </row>
    <row r="254" spans="1:60" x14ac:dyDescent="0.25">
      <c r="D254" s="10"/>
    </row>
    <row r="255" spans="1:60" x14ac:dyDescent="0.25">
      <c r="D255" s="10"/>
    </row>
    <row r="256" spans="1:6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39">
    <mergeCell ref="C18:G18"/>
    <mergeCell ref="A1:G1"/>
    <mergeCell ref="C2:G2"/>
    <mergeCell ref="C3:G3"/>
    <mergeCell ref="C4:G4"/>
    <mergeCell ref="C15:G15"/>
    <mergeCell ref="C99:G99"/>
    <mergeCell ref="C22:G22"/>
    <mergeCell ref="C25:G25"/>
    <mergeCell ref="C32:G32"/>
    <mergeCell ref="C35:G35"/>
    <mergeCell ref="C42:G42"/>
    <mergeCell ref="C45:G45"/>
    <mergeCell ref="C54:G54"/>
    <mergeCell ref="C64:G64"/>
    <mergeCell ref="C71:G71"/>
    <mergeCell ref="C86:G86"/>
    <mergeCell ref="C95:G95"/>
    <mergeCell ref="C148:G148"/>
    <mergeCell ref="C104:G104"/>
    <mergeCell ref="C114:G114"/>
    <mergeCell ref="C118:G118"/>
    <mergeCell ref="C121:G121"/>
    <mergeCell ref="C125:G125"/>
    <mergeCell ref="C128:G128"/>
    <mergeCell ref="C131:G131"/>
    <mergeCell ref="C134:G134"/>
    <mergeCell ref="C137:G137"/>
    <mergeCell ref="C142:G142"/>
    <mergeCell ref="C145:G145"/>
    <mergeCell ref="C196:G196"/>
    <mergeCell ref="C201:G201"/>
    <mergeCell ref="C206:G206"/>
    <mergeCell ref="C152:G152"/>
    <mergeCell ref="C155:G155"/>
    <mergeCell ref="C157:G157"/>
    <mergeCell ref="C185:G185"/>
    <mergeCell ref="C188:G188"/>
    <mergeCell ref="C192:G1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0" activePane="bottomLeft" state="frozen"/>
      <selection pane="bottomLeft" activeCell="E57" sqref="E57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63.33203125" style="123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8" t="s">
        <v>144</v>
      </c>
      <c r="B1" s="248"/>
      <c r="C1" s="248"/>
      <c r="D1" s="248"/>
      <c r="E1" s="248"/>
      <c r="F1" s="248"/>
      <c r="G1" s="248"/>
      <c r="AG1" t="s">
        <v>98</v>
      </c>
    </row>
    <row r="2" spans="1:60" ht="25.2" customHeight="1" x14ac:dyDescent="0.25">
      <c r="A2" s="141" t="s">
        <v>7</v>
      </c>
      <c r="B2" s="49" t="s">
        <v>43</v>
      </c>
      <c r="C2" s="249" t="s">
        <v>44</v>
      </c>
      <c r="D2" s="250"/>
      <c r="E2" s="250"/>
      <c r="F2" s="250"/>
      <c r="G2" s="251"/>
      <c r="AG2" t="s">
        <v>99</v>
      </c>
    </row>
    <row r="3" spans="1:60" ht="25.2" customHeight="1" x14ac:dyDescent="0.25">
      <c r="A3" s="141" t="s">
        <v>8</v>
      </c>
      <c r="B3" s="49" t="s">
        <v>53</v>
      </c>
      <c r="C3" s="249" t="s">
        <v>55</v>
      </c>
      <c r="D3" s="250"/>
      <c r="E3" s="250"/>
      <c r="F3" s="250"/>
      <c r="G3" s="251"/>
      <c r="AC3" s="123" t="s">
        <v>99</v>
      </c>
      <c r="AG3" t="s">
        <v>102</v>
      </c>
    </row>
    <row r="4" spans="1:60" ht="25.2" customHeight="1" x14ac:dyDescent="0.25">
      <c r="A4" s="142" t="s">
        <v>9</v>
      </c>
      <c r="B4" s="143" t="s">
        <v>56</v>
      </c>
      <c r="C4" s="252" t="s">
        <v>57</v>
      </c>
      <c r="D4" s="253"/>
      <c r="E4" s="253"/>
      <c r="F4" s="253"/>
      <c r="G4" s="254"/>
      <c r="AG4" t="s">
        <v>103</v>
      </c>
    </row>
    <row r="5" spans="1:60" x14ac:dyDescent="0.25">
      <c r="D5" s="10"/>
    </row>
    <row r="6" spans="1:60" ht="39.6" x14ac:dyDescent="0.25">
      <c r="A6" s="145" t="s">
        <v>104</v>
      </c>
      <c r="B6" s="147" t="s">
        <v>105</v>
      </c>
      <c r="C6" s="147" t="s">
        <v>106</v>
      </c>
      <c r="D6" s="146" t="s">
        <v>107</v>
      </c>
      <c r="E6" s="145" t="s">
        <v>108</v>
      </c>
      <c r="F6" s="144" t="s">
        <v>109</v>
      </c>
      <c r="G6" s="145" t="s">
        <v>29</v>
      </c>
      <c r="H6" s="148" t="s">
        <v>30</v>
      </c>
      <c r="I6" s="148" t="s">
        <v>110</v>
      </c>
      <c r="J6" s="148" t="s">
        <v>31</v>
      </c>
      <c r="K6" s="148" t="s">
        <v>111</v>
      </c>
      <c r="L6" s="148" t="s">
        <v>112</v>
      </c>
      <c r="M6" s="148" t="s">
        <v>113</v>
      </c>
      <c r="N6" s="148" t="s">
        <v>114</v>
      </c>
      <c r="O6" s="148" t="s">
        <v>115</v>
      </c>
      <c r="P6" s="148" t="s">
        <v>116</v>
      </c>
      <c r="Q6" s="148" t="s">
        <v>117</v>
      </c>
      <c r="R6" s="148" t="s">
        <v>118</v>
      </c>
      <c r="S6" s="148" t="s">
        <v>119</v>
      </c>
      <c r="T6" s="148" t="s">
        <v>120</v>
      </c>
      <c r="U6" s="148" t="s">
        <v>121</v>
      </c>
      <c r="V6" s="148" t="s">
        <v>122</v>
      </c>
      <c r="W6" s="148" t="s">
        <v>123</v>
      </c>
      <c r="X6" s="148" t="s">
        <v>124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5">
      <c r="A8" s="161" t="s">
        <v>125</v>
      </c>
      <c r="B8" s="162" t="s">
        <v>53</v>
      </c>
      <c r="C8" s="182" t="s">
        <v>71</v>
      </c>
      <c r="D8" s="163"/>
      <c r="E8" s="164"/>
      <c r="F8" s="165"/>
      <c r="G8" s="165">
        <f>SUMIF(AG9:AG38,"&lt;&gt;NOR",G9:G38)</f>
        <v>0</v>
      </c>
      <c r="H8" s="165"/>
      <c r="I8" s="165">
        <f>SUM(I9:I38)</f>
        <v>27639.27</v>
      </c>
      <c r="J8" s="165"/>
      <c r="K8" s="165">
        <f>SUM(K9:K38)</f>
        <v>183341.51</v>
      </c>
      <c r="L8" s="165"/>
      <c r="M8" s="165">
        <f>SUM(M9:M38)</f>
        <v>0</v>
      </c>
      <c r="N8" s="164"/>
      <c r="O8" s="164">
        <f>SUM(O9:O38)</f>
        <v>74.86</v>
      </c>
      <c r="P8" s="164"/>
      <c r="Q8" s="164">
        <f>SUM(Q9:Q38)</f>
        <v>0</v>
      </c>
      <c r="R8" s="165"/>
      <c r="S8" s="165"/>
      <c r="T8" s="166"/>
      <c r="U8" s="160"/>
      <c r="V8" s="160">
        <f>SUM(V9:V38)</f>
        <v>244.22000000000003</v>
      </c>
      <c r="W8" s="160"/>
      <c r="X8" s="160"/>
      <c r="AG8" t="s">
        <v>126</v>
      </c>
    </row>
    <row r="9" spans="1:60" outlineLevel="1" x14ac:dyDescent="0.25">
      <c r="A9" s="167">
        <v>1</v>
      </c>
      <c r="B9" s="168" t="s">
        <v>173</v>
      </c>
      <c r="C9" s="184" t="s">
        <v>174</v>
      </c>
      <c r="D9" s="169" t="s">
        <v>165</v>
      </c>
      <c r="E9" s="170">
        <v>150.24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165.5</v>
      </c>
      <c r="K9" s="172">
        <f>ROUND(E9*J9,2)</f>
        <v>24864.720000000001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166</v>
      </c>
      <c r="S9" s="172" t="s">
        <v>130</v>
      </c>
      <c r="T9" s="173" t="s">
        <v>130</v>
      </c>
      <c r="U9" s="159">
        <v>0.16</v>
      </c>
      <c r="V9" s="159">
        <f>ROUND(E9*U9,2)</f>
        <v>24.04</v>
      </c>
      <c r="W9" s="159"/>
      <c r="X9" s="159" t="s">
        <v>149</v>
      </c>
      <c r="Y9" s="149"/>
      <c r="Z9" s="149"/>
      <c r="AA9" s="149"/>
      <c r="AB9" s="149"/>
      <c r="AC9" s="149"/>
      <c r="AD9" s="149"/>
      <c r="AE9" s="149"/>
      <c r="AF9" s="149"/>
      <c r="AG9" s="149" t="s">
        <v>150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1" outlineLevel="1" x14ac:dyDescent="0.25">
      <c r="A10" s="156"/>
      <c r="B10" s="157"/>
      <c r="C10" s="255" t="s">
        <v>175</v>
      </c>
      <c r="D10" s="256"/>
      <c r="E10" s="256"/>
      <c r="F10" s="256"/>
      <c r="G10" s="256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161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90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91" t="s">
        <v>451</v>
      </c>
      <c r="D11" s="188"/>
      <c r="E11" s="189">
        <f>198.24-48</f>
        <v>150.24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152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5">
      <c r="A12" s="167">
        <v>2</v>
      </c>
      <c r="B12" s="168" t="s">
        <v>181</v>
      </c>
      <c r="C12" s="184" t="s">
        <v>182</v>
      </c>
      <c r="D12" s="169" t="s">
        <v>165</v>
      </c>
      <c r="E12" s="170">
        <v>150.24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39.5</v>
      </c>
      <c r="K12" s="172">
        <f>ROUND(E12*J12,2)</f>
        <v>5934.48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 t="s">
        <v>166</v>
      </c>
      <c r="S12" s="172" t="s">
        <v>130</v>
      </c>
      <c r="T12" s="173" t="s">
        <v>130</v>
      </c>
      <c r="U12" s="159">
        <v>8.4000000000000005E-2</v>
      </c>
      <c r="V12" s="159">
        <f>ROUND(E12*U12,2)</f>
        <v>12.62</v>
      </c>
      <c r="W12" s="159"/>
      <c r="X12" s="159" t="s">
        <v>149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150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1" outlineLevel="1" x14ac:dyDescent="0.25">
      <c r="A13" s="156"/>
      <c r="B13" s="157"/>
      <c r="C13" s="255" t="s">
        <v>175</v>
      </c>
      <c r="D13" s="256"/>
      <c r="E13" s="256"/>
      <c r="F13" s="256"/>
      <c r="G13" s="256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161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90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56"/>
      <c r="B14" s="157"/>
      <c r="C14" s="191" t="s">
        <v>452</v>
      </c>
      <c r="D14" s="188"/>
      <c r="E14" s="189">
        <f>198.24-48</f>
        <v>150.24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152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67">
        <v>3</v>
      </c>
      <c r="B15" s="168" t="s">
        <v>184</v>
      </c>
      <c r="C15" s="184" t="s">
        <v>185</v>
      </c>
      <c r="D15" s="169" t="s">
        <v>147</v>
      </c>
      <c r="E15" s="170">
        <v>375.6</v>
      </c>
      <c r="F15" s="171"/>
      <c r="G15" s="172">
        <f>ROUND(E15*F15,2)</f>
        <v>0</v>
      </c>
      <c r="H15" s="171">
        <v>13.94</v>
      </c>
      <c r="I15" s="172">
        <f>ROUND(E15*H15,2)</f>
        <v>5235.8599999999997</v>
      </c>
      <c r="J15" s="171">
        <v>126.06</v>
      </c>
      <c r="K15" s="172">
        <f>ROUND(E15*J15,2)</f>
        <v>47348.14</v>
      </c>
      <c r="L15" s="172">
        <v>21</v>
      </c>
      <c r="M15" s="172">
        <f>G15*(1+L15/100)</f>
        <v>0</v>
      </c>
      <c r="N15" s="170">
        <v>9.8999999999999999E-4</v>
      </c>
      <c r="O15" s="170">
        <f>ROUND(E15*N15,2)</f>
        <v>0.37</v>
      </c>
      <c r="P15" s="170">
        <v>0</v>
      </c>
      <c r="Q15" s="170">
        <f>ROUND(E15*P15,2)</f>
        <v>0</v>
      </c>
      <c r="R15" s="172" t="s">
        <v>166</v>
      </c>
      <c r="S15" s="172" t="s">
        <v>130</v>
      </c>
      <c r="T15" s="173" t="s">
        <v>130</v>
      </c>
      <c r="U15" s="159">
        <v>0.23599999999999999</v>
      </c>
      <c r="V15" s="159">
        <f>ROUND(E15*U15,2)</f>
        <v>88.64</v>
      </c>
      <c r="W15" s="159"/>
      <c r="X15" s="159" t="s">
        <v>149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186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255" t="s">
        <v>187</v>
      </c>
      <c r="D16" s="256"/>
      <c r="E16" s="256"/>
      <c r="F16" s="256"/>
      <c r="G16" s="256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161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56"/>
      <c r="B17" s="157"/>
      <c r="C17" s="191" t="s">
        <v>462</v>
      </c>
      <c r="D17" s="188"/>
      <c r="E17" s="189">
        <f>495.6-120</f>
        <v>375.6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152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5">
      <c r="A18" s="167">
        <v>4</v>
      </c>
      <c r="B18" s="168" t="s">
        <v>193</v>
      </c>
      <c r="C18" s="184" t="s">
        <v>194</v>
      </c>
      <c r="D18" s="169" t="s">
        <v>147</v>
      </c>
      <c r="E18" s="170">
        <v>375.6</v>
      </c>
      <c r="F18" s="171"/>
      <c r="G18" s="172">
        <f>ROUND(E18*F18,2)</f>
        <v>0</v>
      </c>
      <c r="H18" s="171">
        <v>0</v>
      </c>
      <c r="I18" s="172">
        <f>ROUND(E18*H18,2)</f>
        <v>0</v>
      </c>
      <c r="J18" s="171">
        <v>29.8</v>
      </c>
      <c r="K18" s="172">
        <f>ROUND(E18*J18,2)</f>
        <v>11192.88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 t="s">
        <v>166</v>
      </c>
      <c r="S18" s="172" t="s">
        <v>130</v>
      </c>
      <c r="T18" s="173" t="s">
        <v>130</v>
      </c>
      <c r="U18" s="159">
        <v>7.0000000000000007E-2</v>
      </c>
      <c r="V18" s="159">
        <f>ROUND(E18*U18,2)</f>
        <v>26.29</v>
      </c>
      <c r="W18" s="159"/>
      <c r="X18" s="159" t="s">
        <v>149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186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255" t="s">
        <v>195</v>
      </c>
      <c r="D19" s="256"/>
      <c r="E19" s="256"/>
      <c r="F19" s="256"/>
      <c r="G19" s="256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161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5">
      <c r="A20" s="156"/>
      <c r="B20" s="157"/>
      <c r="C20" s="191" t="s">
        <v>463</v>
      </c>
      <c r="D20" s="188"/>
      <c r="E20" s="189">
        <f>495.6-120</f>
        <v>375.6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152</v>
      </c>
      <c r="AH20" s="149">
        <v>5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5">
      <c r="A21" s="167">
        <v>5</v>
      </c>
      <c r="B21" s="168" t="s">
        <v>197</v>
      </c>
      <c r="C21" s="184" t="s">
        <v>198</v>
      </c>
      <c r="D21" s="169" t="s">
        <v>165</v>
      </c>
      <c r="E21" s="170">
        <v>56.34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286.5</v>
      </c>
      <c r="K21" s="172">
        <f>ROUND(E21*J21,2)</f>
        <v>16141.41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166</v>
      </c>
      <c r="S21" s="172" t="s">
        <v>130</v>
      </c>
      <c r="T21" s="173" t="s">
        <v>130</v>
      </c>
      <c r="U21" s="159">
        <v>1.0999999999999999E-2</v>
      </c>
      <c r="V21" s="159">
        <f>ROUND(E21*U21,2)</f>
        <v>0.62</v>
      </c>
      <c r="W21" s="159"/>
      <c r="X21" s="159" t="s">
        <v>149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5">
      <c r="A22" s="156"/>
      <c r="B22" s="157"/>
      <c r="C22" s="255" t="s">
        <v>199</v>
      </c>
      <c r="D22" s="256"/>
      <c r="E22" s="256"/>
      <c r="F22" s="256"/>
      <c r="G22" s="256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5">
      <c r="A23" s="156"/>
      <c r="B23" s="157"/>
      <c r="C23" s="191" t="s">
        <v>452</v>
      </c>
      <c r="D23" s="188"/>
      <c r="E23" s="189">
        <f>198.24-48</f>
        <v>150.24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152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5">
      <c r="A24" s="156"/>
      <c r="B24" s="157"/>
      <c r="C24" s="191" t="s">
        <v>453</v>
      </c>
      <c r="D24" s="188"/>
      <c r="E24" s="189">
        <f>-123.9+30</f>
        <v>-93.9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152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0.399999999999999" outlineLevel="1" x14ac:dyDescent="0.25">
      <c r="A25" s="167">
        <v>6</v>
      </c>
      <c r="B25" s="168" t="s">
        <v>201</v>
      </c>
      <c r="C25" s="184" t="s">
        <v>202</v>
      </c>
      <c r="D25" s="169" t="s">
        <v>165</v>
      </c>
      <c r="E25" s="170">
        <v>56.34</v>
      </c>
      <c r="F25" s="171"/>
      <c r="G25" s="172">
        <f>ROUND(E25*F25,2)</f>
        <v>0</v>
      </c>
      <c r="H25" s="171">
        <v>0</v>
      </c>
      <c r="I25" s="172">
        <f>ROUND(E25*H25,2)</f>
        <v>0</v>
      </c>
      <c r="J25" s="171">
        <v>70.2</v>
      </c>
      <c r="K25" s="172">
        <f>ROUND(E25*J25,2)</f>
        <v>3955.07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 t="s">
        <v>166</v>
      </c>
      <c r="S25" s="172" t="s">
        <v>130</v>
      </c>
      <c r="T25" s="173" t="s">
        <v>130</v>
      </c>
      <c r="U25" s="159">
        <v>5.2999999999999999E-2</v>
      </c>
      <c r="V25" s="159">
        <f>ROUND(E25*U25,2)</f>
        <v>2.99</v>
      </c>
      <c r="W25" s="159"/>
      <c r="X25" s="159" t="s">
        <v>149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186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191" t="s">
        <v>454</v>
      </c>
      <c r="D26" s="188"/>
      <c r="E26" s="189">
        <f>74.34-18</f>
        <v>56.34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152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0.399999999999999" outlineLevel="1" x14ac:dyDescent="0.25">
      <c r="A27" s="167">
        <v>7</v>
      </c>
      <c r="B27" s="168" t="s">
        <v>204</v>
      </c>
      <c r="C27" s="184" t="s">
        <v>205</v>
      </c>
      <c r="D27" s="169" t="s">
        <v>165</v>
      </c>
      <c r="E27" s="170">
        <v>56.34</v>
      </c>
      <c r="F27" s="171"/>
      <c r="G27" s="172">
        <f>ROUND(E27*F27,2)</f>
        <v>0</v>
      </c>
      <c r="H27" s="171">
        <v>0</v>
      </c>
      <c r="I27" s="172">
        <f>ROUND(E27*H27,2)</f>
        <v>0</v>
      </c>
      <c r="J27" s="171">
        <v>16.8</v>
      </c>
      <c r="K27" s="172">
        <f>ROUND(E27*J27,2)</f>
        <v>946.51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 t="s">
        <v>166</v>
      </c>
      <c r="S27" s="172" t="s">
        <v>130</v>
      </c>
      <c r="T27" s="173" t="s">
        <v>130</v>
      </c>
      <c r="U27" s="159">
        <v>8.9999999999999993E-3</v>
      </c>
      <c r="V27" s="159">
        <f>ROUND(E27*U27,2)</f>
        <v>0.51</v>
      </c>
      <c r="W27" s="159"/>
      <c r="X27" s="159" t="s">
        <v>149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150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56"/>
      <c r="B28" s="157"/>
      <c r="C28" s="191" t="s">
        <v>454</v>
      </c>
      <c r="D28" s="188"/>
      <c r="E28" s="189">
        <f>74.34-18</f>
        <v>56.34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152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5">
      <c r="A29" s="167">
        <v>8</v>
      </c>
      <c r="B29" s="168" t="s">
        <v>206</v>
      </c>
      <c r="C29" s="184" t="s">
        <v>207</v>
      </c>
      <c r="D29" s="169" t="s">
        <v>165</v>
      </c>
      <c r="E29" s="170">
        <v>93.9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129.5</v>
      </c>
      <c r="K29" s="172">
        <f>ROUND(E29*J29,2)</f>
        <v>12160.05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 t="s">
        <v>166</v>
      </c>
      <c r="S29" s="172" t="s">
        <v>130</v>
      </c>
      <c r="T29" s="173" t="s">
        <v>130</v>
      </c>
      <c r="U29" s="159">
        <v>0.20200000000000001</v>
      </c>
      <c r="V29" s="159">
        <f>ROUND(E29*U29,2)</f>
        <v>18.97</v>
      </c>
      <c r="W29" s="159"/>
      <c r="X29" s="159" t="s">
        <v>149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150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255" t="s">
        <v>208</v>
      </c>
      <c r="D30" s="256"/>
      <c r="E30" s="256"/>
      <c r="F30" s="256"/>
      <c r="G30" s="256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161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56"/>
      <c r="B31" s="157"/>
      <c r="C31" s="191" t="s">
        <v>455</v>
      </c>
      <c r="D31" s="188"/>
      <c r="E31" s="189">
        <f>198.24-48</f>
        <v>150.24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152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5">
      <c r="A32" s="156"/>
      <c r="B32" s="157"/>
      <c r="C32" s="191" t="s">
        <v>456</v>
      </c>
      <c r="D32" s="188"/>
      <c r="E32" s="189">
        <f>-57.82+14</f>
        <v>-43.82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152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91" t="s">
        <v>457</v>
      </c>
      <c r="D33" s="188"/>
      <c r="E33" s="189">
        <f>-16.52+4</f>
        <v>-12.52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152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67">
        <v>9</v>
      </c>
      <c r="B34" s="168" t="s">
        <v>215</v>
      </c>
      <c r="C34" s="184" t="s">
        <v>216</v>
      </c>
      <c r="D34" s="169" t="s">
        <v>165</v>
      </c>
      <c r="E34" s="170">
        <v>43.82</v>
      </c>
      <c r="F34" s="171"/>
      <c r="G34" s="172">
        <f>ROUND(E34*F34,2)</f>
        <v>0</v>
      </c>
      <c r="H34" s="171">
        <v>511.26</v>
      </c>
      <c r="I34" s="172">
        <f>ROUND(E34*H34,2)</f>
        <v>22403.41</v>
      </c>
      <c r="J34" s="171">
        <v>632.74</v>
      </c>
      <c r="K34" s="172">
        <f>ROUND(E34*J34,2)</f>
        <v>27726.67</v>
      </c>
      <c r="L34" s="172">
        <v>21</v>
      </c>
      <c r="M34" s="172">
        <f>G34*(1+L34/100)</f>
        <v>0</v>
      </c>
      <c r="N34" s="170">
        <v>1.7</v>
      </c>
      <c r="O34" s="170">
        <f>ROUND(E34*N34,2)</f>
        <v>74.489999999999995</v>
      </c>
      <c r="P34" s="170">
        <v>0</v>
      </c>
      <c r="Q34" s="170">
        <f>ROUND(E34*P34,2)</f>
        <v>0</v>
      </c>
      <c r="R34" s="172" t="s">
        <v>166</v>
      </c>
      <c r="S34" s="172" t="s">
        <v>130</v>
      </c>
      <c r="T34" s="173" t="s">
        <v>130</v>
      </c>
      <c r="U34" s="159">
        <v>1.587</v>
      </c>
      <c r="V34" s="159">
        <f>ROUND(E34*U34,2)</f>
        <v>69.540000000000006</v>
      </c>
      <c r="W34" s="159"/>
      <c r="X34" s="159" t="s">
        <v>149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186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1" outlineLevel="1" x14ac:dyDescent="0.25">
      <c r="A35" s="156"/>
      <c r="B35" s="157"/>
      <c r="C35" s="255" t="s">
        <v>217</v>
      </c>
      <c r="D35" s="256"/>
      <c r="E35" s="256"/>
      <c r="F35" s="256"/>
      <c r="G35" s="25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90" t="str">
        <f>C35</f>
        <v>sypaninou z vhodných hornin tř. 1 - 4 nebo materiálem připraveným podél výkopu ve vzdálenosti do 3 m od jeho kraje, pro jakoukoliv hloubku výkopu a jakoukoliv míru zhutnění,</v>
      </c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56"/>
      <c r="B36" s="157"/>
      <c r="C36" s="191" t="s">
        <v>458</v>
      </c>
      <c r="D36" s="188"/>
      <c r="E36" s="189">
        <f>57.82-14</f>
        <v>43.82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152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67">
        <v>10</v>
      </c>
      <c r="B37" s="168" t="s">
        <v>228</v>
      </c>
      <c r="C37" s="184" t="s">
        <v>229</v>
      </c>
      <c r="D37" s="169" t="s">
        <v>165</v>
      </c>
      <c r="E37" s="170">
        <v>56.34</v>
      </c>
      <c r="F37" s="171"/>
      <c r="G37" s="172">
        <f>ROUND(E37*F37,2)</f>
        <v>0</v>
      </c>
      <c r="H37" s="171">
        <v>0</v>
      </c>
      <c r="I37" s="172">
        <f>ROUND(E37*H37,2)</f>
        <v>0</v>
      </c>
      <c r="J37" s="171">
        <v>587</v>
      </c>
      <c r="K37" s="172">
        <f>ROUND(E37*J37,2)</f>
        <v>33071.58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 t="s">
        <v>166</v>
      </c>
      <c r="S37" s="172" t="s">
        <v>130</v>
      </c>
      <c r="T37" s="173" t="s">
        <v>130</v>
      </c>
      <c r="U37" s="159">
        <v>0</v>
      </c>
      <c r="V37" s="159">
        <f>ROUND(E37*U37,2)</f>
        <v>0</v>
      </c>
      <c r="W37" s="159"/>
      <c r="X37" s="159" t="s">
        <v>149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150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91" t="s">
        <v>454</v>
      </c>
      <c r="D38" s="188"/>
      <c r="E38" s="189">
        <f>74.34-18</f>
        <v>56.34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152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5">
      <c r="A39" s="161" t="s">
        <v>125</v>
      </c>
      <c r="B39" s="162" t="s">
        <v>74</v>
      </c>
      <c r="C39" s="182" t="s">
        <v>75</v>
      </c>
      <c r="D39" s="163"/>
      <c r="E39" s="164"/>
      <c r="F39" s="165"/>
      <c r="G39" s="165">
        <f>SUMIF(AG40:AG42,"&lt;&gt;NOR",G40:G42)</f>
        <v>0</v>
      </c>
      <c r="H39" s="165"/>
      <c r="I39" s="165">
        <f>SUM(I40:I42)</f>
        <v>7764.78</v>
      </c>
      <c r="J39" s="165"/>
      <c r="K39" s="165">
        <f>SUM(K40:K42)</f>
        <v>8461.14</v>
      </c>
      <c r="L39" s="165"/>
      <c r="M39" s="165">
        <f>SUM(M40:M42)</f>
        <v>0</v>
      </c>
      <c r="N39" s="164"/>
      <c r="O39" s="164">
        <f>SUM(O40:O42)</f>
        <v>23.67</v>
      </c>
      <c r="P39" s="164"/>
      <c r="Q39" s="164">
        <f>SUM(Q40:Q42)</f>
        <v>0</v>
      </c>
      <c r="R39" s="165"/>
      <c r="S39" s="165"/>
      <c r="T39" s="166"/>
      <c r="U39" s="160"/>
      <c r="V39" s="160">
        <f>SUM(V40:V42)</f>
        <v>21.22</v>
      </c>
      <c r="W39" s="160"/>
      <c r="X39" s="160"/>
      <c r="AG39" t="s">
        <v>126</v>
      </c>
    </row>
    <row r="40" spans="1:60" outlineLevel="1" x14ac:dyDescent="0.25">
      <c r="A40" s="167">
        <v>11</v>
      </c>
      <c r="B40" s="168" t="s">
        <v>246</v>
      </c>
      <c r="C40" s="184" t="s">
        <v>247</v>
      </c>
      <c r="D40" s="169" t="s">
        <v>165</v>
      </c>
      <c r="E40" s="170">
        <v>12.52</v>
      </c>
      <c r="F40" s="171"/>
      <c r="G40" s="172">
        <f>ROUND(E40*F40,2)</f>
        <v>0</v>
      </c>
      <c r="H40" s="171">
        <v>620.19000000000005</v>
      </c>
      <c r="I40" s="172">
        <f>ROUND(E40*H40,2)</f>
        <v>7764.78</v>
      </c>
      <c r="J40" s="171">
        <v>675.81</v>
      </c>
      <c r="K40" s="172">
        <f>ROUND(E40*J40,2)</f>
        <v>8461.14</v>
      </c>
      <c r="L40" s="172">
        <v>21</v>
      </c>
      <c r="M40" s="172">
        <f>G40*(1+L40/100)</f>
        <v>0</v>
      </c>
      <c r="N40" s="170">
        <v>1.8907700000000001</v>
      </c>
      <c r="O40" s="170">
        <f>ROUND(E40*N40,2)</f>
        <v>23.67</v>
      </c>
      <c r="P40" s="170">
        <v>0</v>
      </c>
      <c r="Q40" s="170">
        <f>ROUND(E40*P40,2)</f>
        <v>0</v>
      </c>
      <c r="R40" s="172" t="s">
        <v>248</v>
      </c>
      <c r="S40" s="172" t="s">
        <v>130</v>
      </c>
      <c r="T40" s="173" t="s">
        <v>130</v>
      </c>
      <c r="U40" s="159">
        <v>1.6950000000000001</v>
      </c>
      <c r="V40" s="159">
        <f>ROUND(E40*U40,2)</f>
        <v>21.22</v>
      </c>
      <c r="W40" s="159"/>
      <c r="X40" s="159" t="s">
        <v>149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150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5">
      <c r="A41" s="156"/>
      <c r="B41" s="157"/>
      <c r="C41" s="255" t="s">
        <v>249</v>
      </c>
      <c r="D41" s="256"/>
      <c r="E41" s="256"/>
      <c r="F41" s="256"/>
      <c r="G41" s="256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161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5">
      <c r="A42" s="156"/>
      <c r="B42" s="157"/>
      <c r="C42" s="191" t="s">
        <v>459</v>
      </c>
      <c r="D42" s="188"/>
      <c r="E42" s="189">
        <f>16.52-4</f>
        <v>12.52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152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x14ac:dyDescent="0.25">
      <c r="A43" s="161" t="s">
        <v>125</v>
      </c>
      <c r="B43" s="162" t="s">
        <v>78</v>
      </c>
      <c r="C43" s="182" t="s">
        <v>79</v>
      </c>
      <c r="D43" s="163"/>
      <c r="E43" s="164"/>
      <c r="F43" s="165"/>
      <c r="G43" s="165">
        <f>SUMIF(AG44:AG55,"&lt;&gt;NOR",G44:G55)</f>
        <v>0</v>
      </c>
      <c r="H43" s="165"/>
      <c r="I43" s="165">
        <f>SUM(I44:I55)</f>
        <v>15775.21</v>
      </c>
      <c r="J43" s="165"/>
      <c r="K43" s="165">
        <f>SUM(K44:K55)</f>
        <v>10798.51</v>
      </c>
      <c r="L43" s="165"/>
      <c r="M43" s="165">
        <f>SUM(M44:M55)</f>
        <v>0</v>
      </c>
      <c r="N43" s="164"/>
      <c r="O43" s="164">
        <f>SUM(O44:O55)</f>
        <v>0.11</v>
      </c>
      <c r="P43" s="164"/>
      <c r="Q43" s="164">
        <f>SUM(Q44:Q55)</f>
        <v>0</v>
      </c>
      <c r="R43" s="165"/>
      <c r="S43" s="165"/>
      <c r="T43" s="166"/>
      <c r="U43" s="160"/>
      <c r="V43" s="160">
        <f>SUM(V44:V55)</f>
        <v>22.23</v>
      </c>
      <c r="W43" s="160"/>
      <c r="X43" s="160"/>
      <c r="AG43" t="s">
        <v>126</v>
      </c>
    </row>
    <row r="44" spans="1:60" ht="20.399999999999999" outlineLevel="1" x14ac:dyDescent="0.25">
      <c r="A44" s="167">
        <v>12</v>
      </c>
      <c r="B44" s="168" t="s">
        <v>279</v>
      </c>
      <c r="C44" s="184" t="s">
        <v>280</v>
      </c>
      <c r="D44" s="169" t="s">
        <v>159</v>
      </c>
      <c r="E44" s="170">
        <v>156.5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22.8</v>
      </c>
      <c r="K44" s="172">
        <f>ROUND(E44*J44,2)</f>
        <v>3568.2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248</v>
      </c>
      <c r="S44" s="172" t="s">
        <v>130</v>
      </c>
      <c r="T44" s="173" t="s">
        <v>130</v>
      </c>
      <c r="U44" s="159">
        <v>3.7999999999999999E-2</v>
      </c>
      <c r="V44" s="159">
        <f>ROUND(E44*U44,2)</f>
        <v>5.95</v>
      </c>
      <c r="W44" s="159"/>
      <c r="X44" s="159" t="s">
        <v>149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150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5">
      <c r="A45" s="156"/>
      <c r="B45" s="157"/>
      <c r="C45" s="255" t="s">
        <v>249</v>
      </c>
      <c r="D45" s="256"/>
      <c r="E45" s="256"/>
      <c r="F45" s="256"/>
      <c r="G45" s="256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1" t="s">
        <v>460</v>
      </c>
      <c r="D46" s="188"/>
      <c r="E46" s="189">
        <f>206.5-50</f>
        <v>156.5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5">
      <c r="A47" s="167">
        <v>13</v>
      </c>
      <c r="B47" s="168" t="s">
        <v>304</v>
      </c>
      <c r="C47" s="184" t="s">
        <v>305</v>
      </c>
      <c r="D47" s="169" t="s">
        <v>159</v>
      </c>
      <c r="E47" s="170">
        <v>156.5</v>
      </c>
      <c r="F47" s="171"/>
      <c r="G47" s="172">
        <f>ROUND(E47*F47,2)</f>
        <v>0</v>
      </c>
      <c r="H47" s="171">
        <v>0.54</v>
      </c>
      <c r="I47" s="172">
        <f>ROUND(E47*H47,2)</f>
        <v>84.51</v>
      </c>
      <c r="J47" s="171">
        <v>22.26</v>
      </c>
      <c r="K47" s="172">
        <f>ROUND(E47*J47,2)</f>
        <v>3483.69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 t="s">
        <v>248</v>
      </c>
      <c r="S47" s="172" t="s">
        <v>130</v>
      </c>
      <c r="T47" s="173" t="s">
        <v>130</v>
      </c>
      <c r="U47" s="159">
        <v>4.3999999999999997E-2</v>
      </c>
      <c r="V47" s="159">
        <f>ROUND(E47*U47,2)</f>
        <v>6.89</v>
      </c>
      <c r="W47" s="159"/>
      <c r="X47" s="159" t="s">
        <v>149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186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255" t="s">
        <v>306</v>
      </c>
      <c r="D48" s="256"/>
      <c r="E48" s="256"/>
      <c r="F48" s="256"/>
      <c r="G48" s="256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161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90" t="str">
        <f>C48</f>
        <v>přísun, montáže, demontáže a odsunu zkoušecího čerpadla, napuštění tlakovou vodou a dodání vody pro tlakovou zkoušku,</v>
      </c>
      <c r="BB48" s="149"/>
      <c r="BC48" s="149"/>
      <c r="BD48" s="149"/>
      <c r="BE48" s="149"/>
      <c r="BF48" s="149"/>
      <c r="BG48" s="149"/>
      <c r="BH48" s="149"/>
    </row>
    <row r="49" spans="1:60" outlineLevel="1" x14ac:dyDescent="0.25">
      <c r="A49" s="156"/>
      <c r="B49" s="157"/>
      <c r="C49" s="191" t="s">
        <v>461</v>
      </c>
      <c r="D49" s="188"/>
      <c r="E49" s="189">
        <f>206.5-50</f>
        <v>156.5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152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5">
      <c r="A50" s="167">
        <v>14</v>
      </c>
      <c r="B50" s="168" t="s">
        <v>320</v>
      </c>
      <c r="C50" s="184" t="s">
        <v>321</v>
      </c>
      <c r="D50" s="169" t="s">
        <v>159</v>
      </c>
      <c r="E50" s="170">
        <v>156.5</v>
      </c>
      <c r="F50" s="171"/>
      <c r="G50" s="172">
        <f>ROUND(E50*F50,2)</f>
        <v>0</v>
      </c>
      <c r="H50" s="171">
        <v>4.21</v>
      </c>
      <c r="I50" s="172">
        <f>ROUND(E50*H50,2)</f>
        <v>658.87</v>
      </c>
      <c r="J50" s="171">
        <v>10.39</v>
      </c>
      <c r="K50" s="172">
        <f>ROUND(E50*J50,2)</f>
        <v>1626.04</v>
      </c>
      <c r="L50" s="172">
        <v>21</v>
      </c>
      <c r="M50" s="172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2" t="s">
        <v>248</v>
      </c>
      <c r="S50" s="172" t="s">
        <v>130</v>
      </c>
      <c r="T50" s="173" t="s">
        <v>130</v>
      </c>
      <c r="U50" s="159">
        <v>2.5999999999999999E-2</v>
      </c>
      <c r="V50" s="159">
        <f>ROUND(E50*U50,2)</f>
        <v>4.07</v>
      </c>
      <c r="W50" s="159"/>
      <c r="X50" s="159" t="s">
        <v>149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186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5">
      <c r="A51" s="156"/>
      <c r="B51" s="157"/>
      <c r="C51" s="191" t="s">
        <v>461</v>
      </c>
      <c r="D51" s="188"/>
      <c r="E51" s="189">
        <f>206.5-50</f>
        <v>156.5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49"/>
      <c r="Z51" s="149"/>
      <c r="AA51" s="149"/>
      <c r="AB51" s="149"/>
      <c r="AC51" s="149"/>
      <c r="AD51" s="149"/>
      <c r="AE51" s="149"/>
      <c r="AF51" s="149"/>
      <c r="AG51" s="149" t="s">
        <v>152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67">
        <v>15</v>
      </c>
      <c r="B52" s="168" t="s">
        <v>322</v>
      </c>
      <c r="C52" s="184" t="s">
        <v>323</v>
      </c>
      <c r="D52" s="169" t="s">
        <v>159</v>
      </c>
      <c r="E52" s="170">
        <v>156.5</v>
      </c>
      <c r="F52" s="171"/>
      <c r="G52" s="172">
        <f>ROUND(E52*F52,2)</f>
        <v>0</v>
      </c>
      <c r="H52" s="171">
        <v>8.9499999999999993</v>
      </c>
      <c r="I52" s="172">
        <f>ROUND(E52*H52,2)</f>
        <v>1400.68</v>
      </c>
      <c r="J52" s="171">
        <v>13.55</v>
      </c>
      <c r="K52" s="172">
        <f>ROUND(E52*J52,2)</f>
        <v>2120.58</v>
      </c>
      <c r="L52" s="172">
        <v>21</v>
      </c>
      <c r="M52" s="172">
        <f>G52*(1+L52/100)</f>
        <v>0</v>
      </c>
      <c r="N52" s="170">
        <v>4.0000000000000003E-5</v>
      </c>
      <c r="O52" s="170">
        <f>ROUND(E52*N52,2)</f>
        <v>0.01</v>
      </c>
      <c r="P52" s="170">
        <v>0</v>
      </c>
      <c r="Q52" s="170">
        <f>ROUND(E52*P52,2)</f>
        <v>0</v>
      </c>
      <c r="R52" s="172" t="s">
        <v>248</v>
      </c>
      <c r="S52" s="172" t="s">
        <v>130</v>
      </c>
      <c r="T52" s="173" t="s">
        <v>130</v>
      </c>
      <c r="U52" s="159">
        <v>3.4000000000000002E-2</v>
      </c>
      <c r="V52" s="159">
        <f>ROUND(E52*U52,2)</f>
        <v>5.32</v>
      </c>
      <c r="W52" s="159"/>
      <c r="X52" s="159" t="s">
        <v>149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186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56"/>
      <c r="B53" s="157"/>
      <c r="C53" s="191" t="s">
        <v>461</v>
      </c>
      <c r="D53" s="188"/>
      <c r="E53" s="189">
        <f>206.5-50</f>
        <v>156.5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152</v>
      </c>
      <c r="AH53" s="149">
        <v>5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0.399999999999999" outlineLevel="1" x14ac:dyDescent="0.25">
      <c r="A54" s="167">
        <v>16</v>
      </c>
      <c r="B54" s="168" t="s">
        <v>352</v>
      </c>
      <c r="C54" s="184" t="s">
        <v>353</v>
      </c>
      <c r="D54" s="169" t="s">
        <v>159</v>
      </c>
      <c r="E54" s="170">
        <v>156.5</v>
      </c>
      <c r="F54" s="171"/>
      <c r="G54" s="172">
        <f>ROUND(E54*F54,2)</f>
        <v>0</v>
      </c>
      <c r="H54" s="171">
        <v>87.1</v>
      </c>
      <c r="I54" s="172">
        <f>ROUND(E54*H54,2)</f>
        <v>13631.15</v>
      </c>
      <c r="J54" s="171">
        <v>0</v>
      </c>
      <c r="K54" s="172">
        <f>ROUND(E54*J54,2)</f>
        <v>0</v>
      </c>
      <c r="L54" s="172">
        <v>21</v>
      </c>
      <c r="M54" s="172">
        <f>G54*(1+L54/100)</f>
        <v>0</v>
      </c>
      <c r="N54" s="170">
        <v>6.7000000000000002E-4</v>
      </c>
      <c r="O54" s="170">
        <f>ROUND(E54*N54,2)</f>
        <v>0.1</v>
      </c>
      <c r="P54" s="170">
        <v>0</v>
      </c>
      <c r="Q54" s="170">
        <f>ROUND(E54*P54,2)</f>
        <v>0</v>
      </c>
      <c r="R54" s="172" t="s">
        <v>233</v>
      </c>
      <c r="S54" s="172" t="s">
        <v>130</v>
      </c>
      <c r="T54" s="173" t="s">
        <v>130</v>
      </c>
      <c r="U54" s="159">
        <v>0</v>
      </c>
      <c r="V54" s="159">
        <f>ROUND(E54*U54,2)</f>
        <v>0</v>
      </c>
      <c r="W54" s="159"/>
      <c r="X54" s="159" t="s">
        <v>234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235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91" t="s">
        <v>460</v>
      </c>
      <c r="D55" s="188"/>
      <c r="E55" s="189">
        <f>206.5-50</f>
        <v>156.5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152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5">
      <c r="A56" s="161" t="s">
        <v>125</v>
      </c>
      <c r="B56" s="162" t="s">
        <v>82</v>
      </c>
      <c r="C56" s="182" t="s">
        <v>83</v>
      </c>
      <c r="D56" s="163"/>
      <c r="E56" s="164"/>
      <c r="F56" s="165"/>
      <c r="G56" s="165">
        <f>SUMIF(AG57:AG58,"&lt;&gt;NOR",G57:G58)</f>
        <v>0</v>
      </c>
      <c r="H56" s="165"/>
      <c r="I56" s="165">
        <f>SUM(I57:I58)</f>
        <v>0</v>
      </c>
      <c r="J56" s="165"/>
      <c r="K56" s="165">
        <f>SUM(K57:K58)</f>
        <v>14402.82</v>
      </c>
      <c r="L56" s="165"/>
      <c r="M56" s="165">
        <f>SUM(M57:M58)</f>
        <v>0</v>
      </c>
      <c r="N56" s="164"/>
      <c r="O56" s="164">
        <f>SUM(O57:O58)</f>
        <v>0</v>
      </c>
      <c r="P56" s="164"/>
      <c r="Q56" s="164">
        <f>SUM(Q57:Q58)</f>
        <v>0</v>
      </c>
      <c r="R56" s="165"/>
      <c r="S56" s="165"/>
      <c r="T56" s="166"/>
      <c r="U56" s="160"/>
      <c r="V56" s="160">
        <f>SUM(V57:V58)</f>
        <v>20.86</v>
      </c>
      <c r="W56" s="160"/>
      <c r="X56" s="160"/>
      <c r="AG56" t="s">
        <v>126</v>
      </c>
    </row>
    <row r="57" spans="1:60" outlineLevel="1" x14ac:dyDescent="0.25">
      <c r="A57" s="167">
        <v>17</v>
      </c>
      <c r="B57" s="168" t="s">
        <v>375</v>
      </c>
      <c r="C57" s="184" t="s">
        <v>376</v>
      </c>
      <c r="D57" s="169" t="s">
        <v>232</v>
      </c>
      <c r="E57" s="170">
        <f>130.16678-31.51735</f>
        <v>98.649429999999995</v>
      </c>
      <c r="F57" s="171"/>
      <c r="G57" s="172">
        <f>ROUND(E57*F57,2)</f>
        <v>0</v>
      </c>
      <c r="H57" s="171">
        <v>0</v>
      </c>
      <c r="I57" s="172">
        <f>ROUND(E57*H57,2)</f>
        <v>0</v>
      </c>
      <c r="J57" s="171">
        <v>146</v>
      </c>
      <c r="K57" s="172">
        <f>ROUND(E57*J57,2)</f>
        <v>14402.82</v>
      </c>
      <c r="L57" s="172">
        <v>21</v>
      </c>
      <c r="M57" s="172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2" t="s">
        <v>248</v>
      </c>
      <c r="S57" s="172" t="s">
        <v>130</v>
      </c>
      <c r="T57" s="173" t="s">
        <v>130</v>
      </c>
      <c r="U57" s="159">
        <v>0.21149999999999999</v>
      </c>
      <c r="V57" s="159">
        <f>ROUND(E57*U57,2)</f>
        <v>20.86</v>
      </c>
      <c r="W57" s="159"/>
      <c r="X57" s="159" t="s">
        <v>377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378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5">
      <c r="A58" s="156"/>
      <c r="B58" s="157"/>
      <c r="C58" s="255" t="s">
        <v>379</v>
      </c>
      <c r="D58" s="256"/>
      <c r="E58" s="256"/>
      <c r="F58" s="256"/>
      <c r="G58" s="256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161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5">
      <c r="A59" s="3"/>
      <c r="B59" s="4"/>
      <c r="C59" s="18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v>15</v>
      </c>
      <c r="AF59">
        <v>21</v>
      </c>
      <c r="AG59" t="s">
        <v>112</v>
      </c>
    </row>
    <row r="60" spans="1:60" x14ac:dyDescent="0.25">
      <c r="A60" s="152"/>
      <c r="B60" s="153" t="s">
        <v>29</v>
      </c>
      <c r="C60" s="186"/>
      <c r="D60" s="154"/>
      <c r="E60" s="155"/>
      <c r="F60" s="155"/>
      <c r="G60" s="181">
        <f>G8+G39+G43+G56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f>SUMIF(L7:L58,AE59,G7:G58)</f>
        <v>0</v>
      </c>
      <c r="AF60">
        <f>SUMIF(L7:L58,AF59,G7:G58)</f>
        <v>0</v>
      </c>
      <c r="AG60" t="s">
        <v>142</v>
      </c>
    </row>
    <row r="61" spans="1:60" x14ac:dyDescent="0.25">
      <c r="C61" s="187"/>
      <c r="D61" s="10"/>
      <c r="AG61" t="s">
        <v>143</v>
      </c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C71F" sheet="1" objects="1" scenarios="1"/>
  <mergeCells count="15">
    <mergeCell ref="C13:G13"/>
    <mergeCell ref="A1:G1"/>
    <mergeCell ref="C2:G2"/>
    <mergeCell ref="C3:G3"/>
    <mergeCell ref="C4:G4"/>
    <mergeCell ref="C10:G10"/>
    <mergeCell ref="C45:G45"/>
    <mergeCell ref="C48:G48"/>
    <mergeCell ref="C58:G58"/>
    <mergeCell ref="C16:G16"/>
    <mergeCell ref="C19:G19"/>
    <mergeCell ref="C22:G22"/>
    <mergeCell ref="C30:G30"/>
    <mergeCell ref="C35:G35"/>
    <mergeCell ref="C41:G4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 1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'1 1 Pol'!Názvy_tisku</vt:lpstr>
      <vt:lpstr>'1 2 Pol'!Názvy_tisku</vt:lpstr>
      <vt:lpstr>oadresa</vt:lpstr>
      <vt:lpstr>Stavba!Objednatel</vt:lpstr>
      <vt:lpstr>Stavba!Objekt</vt:lpstr>
      <vt:lpstr>'0 1 Naklady'!Oblast_tisku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Kamila Ambrožová</cp:lastModifiedBy>
  <cp:lastPrinted>2022-06-06T14:37:47Z</cp:lastPrinted>
  <dcterms:created xsi:type="dcterms:W3CDTF">2009-04-08T07:15:50Z</dcterms:created>
  <dcterms:modified xsi:type="dcterms:W3CDTF">2022-11-15T11:53:36Z</dcterms:modified>
</cp:coreProperties>
</file>